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325" firstSheet="8" activeTab="8"/>
  </bookViews>
  <sheets>
    <sheet name="XXXX" sheetId="1" state="veryHidden" r:id="rId1"/>
    <sheet name="Recovered_Sheet1" sheetId="2" state="veryHidden" r:id="rId2"/>
    <sheet name="PA ĐẤT nhà Bà Nguyệt" sheetId="3" state="hidden" r:id="rId3"/>
    <sheet name="Sheet1" sheetId="4" state="hidden" r:id="rId4"/>
    <sheet name="Tài sản là cây trồng" sheetId="5" state="hidden" r:id="rId5"/>
    <sheet name="Tài sản là công trình" sheetId="6" state="hidden" r:id="rId6"/>
    <sheet name="Biểu tổng hợp" sheetId="7" state="hidden" r:id="rId7"/>
    <sheet name="Sheet2" sheetId="8" state="hidden" r:id="rId8"/>
    <sheet name="mb_som" sheetId="9" r:id="rId9"/>
  </sheets>
  <definedNames>
    <definedName name="_xlnm._FilterDatabase" localSheetId="2" hidden="1">'PA ĐẤT nhà Bà Nguyệt'!$A$5:$M$70</definedName>
    <definedName name="_xlnm._FilterDatabase" localSheetId="4" hidden="1">'Tài sản là cây trồng'!$A$1:$D$1</definedName>
    <definedName name="_xlnm._FilterDatabase" localSheetId="5" hidden="1">'Tài sản là công trình'!$A$1:$D$7</definedName>
    <definedName name="_xlfn.COUNTIFS" hidden="1">#NAME?</definedName>
    <definedName name="_xlnm.Print_Area" localSheetId="6">'Biểu tổng hợp'!$A$1:$G$20</definedName>
    <definedName name="_xlnm.Print_Area" localSheetId="2">'PA ĐẤT nhà Bà Nguyệt'!$A$1:$K$83</definedName>
    <definedName name="_xlnm.Print_Area" localSheetId="3">'Sheet1'!$A$1:$H$47</definedName>
    <definedName name="_xlnm.Print_Titles" localSheetId="2">'PA ĐẤT nhà Bà Nguyệt'!$4:$5</definedName>
    <definedName name="_xlnm.Print_Titles" localSheetId="3">'Sheet1'!$6:$6</definedName>
  </definedNames>
  <calcPr fullCalcOnLoad="1"/>
</workbook>
</file>

<file path=xl/sharedStrings.xml><?xml version="1.0" encoding="utf-8"?>
<sst xmlns="http://schemas.openxmlformats.org/spreadsheetml/2006/main" count="500" uniqueCount="258">
  <si>
    <t>Số lượng</t>
  </si>
  <si>
    <t>Thửa số</t>
  </si>
  <si>
    <t>Tờ số</t>
  </si>
  <si>
    <t>Đơn vị tính</t>
  </si>
  <si>
    <t>Đơn giá: đ</t>
  </si>
  <si>
    <t>TT</t>
  </si>
  <si>
    <t>A</t>
  </si>
  <si>
    <t>B</t>
  </si>
  <si>
    <t>KINH PHÍ BỒI THƯỜNG, HỖ TRỢ VỀ TÀI SẢN</t>
  </si>
  <si>
    <t>KINH PHÍ BỒI THƯỜNG, HỖ TRỢ VỀ ĐẤT</t>
  </si>
  <si>
    <t>Danh mục bồi thường, hỗ trợ và tái định cư</t>
  </si>
  <si>
    <t>đ/m2 XD</t>
  </si>
  <si>
    <t>đ/cây</t>
  </si>
  <si>
    <t>đ/cái</t>
  </si>
  <si>
    <t>hộ</t>
  </si>
  <si>
    <t>C</t>
  </si>
  <si>
    <t>D</t>
  </si>
  <si>
    <t>E</t>
  </si>
  <si>
    <t>Mức BT, HT (%)</t>
  </si>
  <si>
    <t>khẩu</t>
  </si>
  <si>
    <t>Đất trồng cây lâu năm cùng thửa đất ở</t>
  </si>
  <si>
    <t>Xoan ĐK gốc 13-20cm</t>
  </si>
  <si>
    <t>Tổng số tiền hộ dân được nhận (chưa thực hiện khấu trừ tiền sử dụng đất ở tái định cư): đ</t>
  </si>
  <si>
    <t>I</t>
  </si>
  <si>
    <t>Tài sản trên đất ở</t>
  </si>
  <si>
    <t>II</t>
  </si>
  <si>
    <t>Tài sản trên đất cây lâu năm</t>
  </si>
  <si>
    <t>STT</t>
  </si>
  <si>
    <t>Tổng cộng (1+2+3+4+5+6):</t>
  </si>
  <si>
    <t>Ghi  chú</t>
  </si>
  <si>
    <t>CHỦ TỊCH</t>
  </si>
  <si>
    <t>TRUNG TÂM PTQĐ&amp;QLTTGT, XD, MT</t>
  </si>
  <si>
    <t>Đặng Hữu Đang</t>
  </si>
  <si>
    <t>m2</t>
  </si>
  <si>
    <t>Chuối đã có quả</t>
  </si>
  <si>
    <t>Sung ĐK gốc &gt;30cm</t>
  </si>
  <si>
    <t>Xoan ĐK gốc 5-10cm</t>
  </si>
  <si>
    <t>Bưởi ĐK gốc từ 9-12cm</t>
  </si>
  <si>
    <t>Nhãn ĐK tán là từ 5-6m</t>
  </si>
  <si>
    <t>Khế ĐK gốc 30cm trở lên</t>
  </si>
  <si>
    <t>Nhãn ĐK tán lá từ 1-1,5m</t>
  </si>
  <si>
    <t>Vải ĐK tán lá &gt;7,5m</t>
  </si>
  <si>
    <t>Mít ĐK gốc &gt;40cm</t>
  </si>
  <si>
    <t>Hộ bà Nguyễn Thị Mai</t>
  </si>
  <si>
    <t>Bạch đàn ĐK gốc 13-20cm</t>
  </si>
  <si>
    <t>Xoan ĐK gốc 10-13cm</t>
  </si>
  <si>
    <t>Địa điểm: Thôn Quyết Tiến 1, xã Xương Lâm, huyện Lạng Giang, tỉnh Bắc Giang</t>
  </si>
  <si>
    <t>Nhãn mới trồng (từ 3 tháng đến dưới 1 năm)</t>
  </si>
  <si>
    <t>Bưởi ĐK gốc từ 25cm trở lên</t>
  </si>
  <si>
    <t>Đu đủ trồng từ 9 tháng trở lên</t>
  </si>
  <si>
    <t>Tre non, tre bánh tẻ ĐK gốc &lt; 7cm</t>
  </si>
  <si>
    <t>-</t>
  </si>
  <si>
    <t>Hỗ trợ ổn định đời sống và sản xuất</t>
  </si>
  <si>
    <t>Hỗ trợ chuyển đổi nghề nghiệp và tìm kiếm việc làm</t>
  </si>
  <si>
    <t>Bồi thường về đất</t>
  </si>
  <si>
    <t>UBND XÃ XƯƠNG LÂM</t>
  </si>
  <si>
    <t>Nguyễn Ngọc Hải</t>
  </si>
  <si>
    <t>NGƯỜI LẬP BIỂU</t>
  </si>
  <si>
    <t>Để thực hiện dự án: Đầu tư xây dựng và kinh doanh kết cấu hạ tầng khu công nghiệp Tân Hưng, tỉnh Bắc Giang</t>
  </si>
  <si>
    <t>KINH PHÍ HỖ TRỢ THUÊ NHÀ Ở
Hỗ trợ 300.000đ/khẩu, thời gian 9 tháng = 2,7trđ/khẩu</t>
  </si>
  <si>
    <t>đ/khóm</t>
  </si>
  <si>
    <t>Loại tài sản</t>
  </si>
  <si>
    <t>Đơn giá</t>
  </si>
  <si>
    <t>Bưởi</t>
  </si>
  <si>
    <t>Cau</t>
  </si>
  <si>
    <t>Hồng Xiêm</t>
  </si>
  <si>
    <t>Khế</t>
  </si>
  <si>
    <t>Mít</t>
  </si>
  <si>
    <t>Nhãn</t>
  </si>
  <si>
    <t>Ổi</t>
  </si>
  <si>
    <t>Sấu</t>
  </si>
  <si>
    <t>Sung</t>
  </si>
  <si>
    <t>Trứng gà</t>
  </si>
  <si>
    <t>Vối</t>
  </si>
  <si>
    <t>Xoài</t>
  </si>
  <si>
    <t>Xoan</t>
  </si>
  <si>
    <t>Bưởi ĐK gốc 2-5cm</t>
  </si>
  <si>
    <t>Bưởi ĐK gốc 7-9cm</t>
  </si>
  <si>
    <t>Bưởi ĐK gốc 15-20cm</t>
  </si>
  <si>
    <t>Bưởi ĐK gốc 20-22cm</t>
  </si>
  <si>
    <t>Cau ĐK gốc 9-12cm</t>
  </si>
  <si>
    <t>Cau ĐK gốc 12-15cm</t>
  </si>
  <si>
    <t>Đào ĐK gốc 9-12cm</t>
  </si>
  <si>
    <t>Hồng ăn quả ĐK gốc 20-25cm</t>
  </si>
  <si>
    <t>Hồng ăn quả ĐK gốc 15-20cm</t>
  </si>
  <si>
    <t>Hồng ăn quả ĐK gốc 25-30cm</t>
  </si>
  <si>
    <t>Hồng Xiêm ĐK gốc 9-12cm</t>
  </si>
  <si>
    <t>Hồng Xiêm ĐK gốc 12-15cm</t>
  </si>
  <si>
    <t>Khế ĐK gốc 12-15cm</t>
  </si>
  <si>
    <t>Khế ĐK gốc 15-20cm</t>
  </si>
  <si>
    <t>Mít ĐK gốc 3-7cm</t>
  </si>
  <si>
    <t>Mít ĐK gốc 9-12cm</t>
  </si>
  <si>
    <t>Mít ĐK gốc 19-25cm</t>
  </si>
  <si>
    <t>Na ĐK gốc 9-12cm</t>
  </si>
  <si>
    <t>Nhãn ĐK tán lá 2-3m</t>
  </si>
  <si>
    <t>Nhãn ĐK tán lá 3-4m</t>
  </si>
  <si>
    <t>Nhãn ĐK tán lá 4-5m</t>
  </si>
  <si>
    <t>Nhãn ĐK tán lá 6-7m</t>
  </si>
  <si>
    <t>Ổi ĐK gốc 3-5cm</t>
  </si>
  <si>
    <t>Ổi ĐK gốc 9-11cm</t>
  </si>
  <si>
    <t>Ổi ĐK gốc 11-13cm</t>
  </si>
  <si>
    <t>Sấu ĐK gốc 12-15cm</t>
  </si>
  <si>
    <t>Sấu ĐK gốc 15-19cm</t>
  </si>
  <si>
    <t>Sấu ĐK gốc 25-29cm</t>
  </si>
  <si>
    <t>Sung ĐK gốc 9-12cm</t>
  </si>
  <si>
    <t>Táo ĐK gốc 9-12cm</t>
  </si>
  <si>
    <t>Trứng gà ĐK gốc 7-9cm</t>
  </si>
  <si>
    <t>Trứng gà ĐK gốc 15-20cm</t>
  </si>
  <si>
    <t>Trứng gà ĐK gốc 20-25cm</t>
  </si>
  <si>
    <t>Vải</t>
  </si>
  <si>
    <t>Vải ĐK tán lá từ 3,5-4m</t>
  </si>
  <si>
    <t>Vải ĐK tán lá 4-4,5m</t>
  </si>
  <si>
    <t>Vải ĐK tán lá 5,5-6,5m</t>
  </si>
  <si>
    <t>Vối ĐK gốc 7-9cm</t>
  </si>
  <si>
    <t>Vối ĐK gốc 25-30cm</t>
  </si>
  <si>
    <t>Xoài ĐK gốc 9-12cm</t>
  </si>
  <si>
    <t>Xoài ĐK gốc 29-32cm</t>
  </si>
  <si>
    <t>Xoài ĐK gốc 32-35cm</t>
  </si>
  <si>
    <t>Xoài ĐK gốc &gt; 40cm</t>
  </si>
  <si>
    <t>Xoan ĐK gốc &lt;5cm, cao từ 2-3m</t>
  </si>
  <si>
    <t>Nhà bếp loại B</t>
  </si>
  <si>
    <t>Sân lát gạch chỉ</t>
  </si>
  <si>
    <t>Tường rào xây cay bê tông, dày 100mm</t>
  </si>
  <si>
    <t>Tường rào xây cay xỉ 110mm</t>
  </si>
  <si>
    <t>Giếng đào: cuốn gạch từ đáy lên, đường kính 1-1,5m, sâu &gt;10m</t>
  </si>
  <si>
    <t>Chuồng nuôi gà vịt</t>
  </si>
  <si>
    <t>Nội dung</t>
  </si>
  <si>
    <t>Số Lượng</t>
  </si>
  <si>
    <t>ĐVT</t>
  </si>
  <si>
    <t>Thành tiền (đ)</t>
  </si>
  <si>
    <t>Ghi chú</t>
  </si>
  <si>
    <t>Tổng kinh phí bồi thường tài sản trên đất</t>
  </si>
  <si>
    <t>III</t>
  </si>
  <si>
    <t>Tổng kinh phí hỗ trợ</t>
  </si>
  <si>
    <t>Kinh phí hỗ trợ thuê nhà ở</t>
  </si>
  <si>
    <t>Kinh phí phục vụ công tác bồi thường GPMB (2%)</t>
  </si>
  <si>
    <t>BẢNG TỔNG HỢP KINH PHÍ BỒI THƯỜNG, HỖ TRỢ GPMB (ĐỢT 10)</t>
  </si>
  <si>
    <t>(Kèm theo Tờ trình số          /TTr-TTPTQĐ&amp;QLTTGTXDMT ngày          /10/2022 của Trung tâm Phát triển quỹ đất và quản lý trật tự giao thông, xây dựng, môi trường)</t>
  </si>
  <si>
    <t>Dự án: Đầu tư xây dựng và kinh doanh kết cấu hạ tầng khu công nghiệp Tân Hưng,
 tỉnh Bắc Giang</t>
  </si>
  <si>
    <t>Đất trồng cây lâu năm trong cùng thửa đất ở</t>
  </si>
  <si>
    <t>Bồi thường chi phí đầu tư vào đất còn lại</t>
  </si>
  <si>
    <t>Đất trồng cây lâu năm, thuộc quỹ đất nông nghiệp công ích do UBND xã Xương Lâm quản lý</t>
  </si>
  <si>
    <t>Hỗ trợ ổn định đời sống và sản xuất đối với đất trồng cây lâu năm</t>
  </si>
  <si>
    <t>Hỗ trợ chuyển đổi nghề nghiệp và tìm kiếm việc làm đối với đất trồng cây lâu năm</t>
  </si>
  <si>
    <t>Khẩu</t>
  </si>
  <si>
    <t>Danh mục tài sản</t>
  </si>
  <si>
    <t>Hỗ trợ về ngân sách xã Xương Lâm khi thu hồi đất nông nghiệp công ích</t>
  </si>
  <si>
    <t>Đất ở tại nông thôn</t>
  </si>
  <si>
    <t>Đất trồng cây lâu năm được giao sử dụng ổn định, lâu dài</t>
  </si>
  <si>
    <t>IV</t>
  </si>
  <si>
    <t>Bồi thường chi phí di chuyển nhà ở</t>
  </si>
  <si>
    <t>V</t>
  </si>
  <si>
    <t>Tổng kinh phí bồi thường, hỗ trợ GPMB:</t>
  </si>
  <si>
    <t>Kinh phí bồi thường đất</t>
  </si>
  <si>
    <t>VII</t>
  </si>
  <si>
    <t>3.500.000 đ/hộ</t>
  </si>
  <si>
    <t>GIÁM ĐỐC</t>
  </si>
  <si>
    <t xml:space="preserve">                                                                                                          GIÁM ĐỐC</t>
  </si>
  <si>
    <t xml:space="preserve">                   NGƯỜI LẬP BIỂU                ĐƠN VỊ TƯ VẤN GPMB</t>
  </si>
  <si>
    <t xml:space="preserve">                                  GIÁM ĐỐC</t>
  </si>
  <si>
    <t>m2/lô</t>
  </si>
  <si>
    <t>Tài sản là cây trồng lâu năm, cây ăn quả</t>
  </si>
  <si>
    <t>Đơn giá (đ/m2)</t>
  </si>
  <si>
    <t>BẢNG TỔNG HỢP THỜI ĐIỂM TẠO LẬP TÀI SẢN</t>
  </si>
  <si>
    <t>Xác định thời điểm tạo lập tài sản</t>
  </si>
  <si>
    <t>Nguyễn Văn Hoàng</t>
  </si>
  <si>
    <t>TRƯỞNG THÔN</t>
  </si>
  <si>
    <t>Nguyễn Văn Hoằng</t>
  </si>
  <si>
    <t>DANH SÁCH TÁI ĐỊNH CƯ</t>
  </si>
  <si>
    <t>Dự án: Đầu tư xây dựng và kinh doanh kết cấu hạ tầng khu công nghiệp Tân Hưng, tỉnh Bắc Giang</t>
  </si>
  <si>
    <t>Họ và tên hộ được bố trí tái định cư</t>
  </si>
  <si>
    <t>Số lô được bố trí tái định cư</t>
  </si>
  <si>
    <t>Diện tích lô đất tái định cư</t>
  </si>
  <si>
    <t>Về giá thu tiền sử dụng đất</t>
  </si>
  <si>
    <t>Loại đất, vị trí tái định cư</t>
  </si>
  <si>
    <t>01 lô</t>
  </si>
  <si>
    <t>Tổng</t>
  </si>
  <si>
    <t>Địa điểm: Thôn Quyết Tiến 1, xã Xương Lâm, huyện Lạng Giang</t>
  </si>
  <si>
    <t xml:space="preserve"> Hộ ông Đoàn Đắc Bẩy</t>
  </si>
  <si>
    <t>Đất ở khu tái định cư tại khu dân cư Trung tâm xã Xương Lâm</t>
  </si>
  <si>
    <t>8.000.000 đ/m2 (theo Quyết định số 1912/QĐ-UBND ngày 22/8/2022 của UBND huyện Lạng Giang)</t>
  </si>
  <si>
    <t xml:space="preserve">BẢNG TỔNG HỢP PHƯƠNG ÁN BỒI THƯỜNG, HỖ TRỢ VÀ TÁI ĐỊNH CƯ </t>
  </si>
  <si>
    <t>Hộ bà: Kim Thị Thanh</t>
  </si>
  <si>
    <t>Đất ở được công nhận QSD đất ngày 04/4/2006</t>
  </si>
  <si>
    <t>Sân bê tông gạch vỡ láng vữa xi măng cát mác 150 dày 2-:- 3 cm.
Kích thước 6*5m</t>
  </si>
  <si>
    <t>Khế ĐK gốc 15cm ≤ Φ &lt;20cm</t>
  </si>
  <si>
    <t>Địa điểm: Thôn Đông Quang, xã Đào Mỹ, huyện Lạng Giang, tỉnh Bắc Giang</t>
  </si>
  <si>
    <t>Tường rào gạch papanh bổ trụ dày 100mm dài 25m, cào 1,6m
Kích thức 25*1,6</t>
  </si>
  <si>
    <t>Để thực hiện dự án: Xây dựng khu dân cư thôn Ruồng Cái, xã Đào Mỹ, huyện Lạng Giang (Giai đoạn 4)</t>
  </si>
  <si>
    <t>KINH PHÍ BỒI THƯỜNG CHI PHÍ DI CHUYỂN NHÀ Ở (Di chuyển trong phạm vi xã Đào Mỹ)</t>
  </si>
  <si>
    <t>Ông Kim Văn Hùng, bà Nguyễn Thị Hoa</t>
  </si>
  <si>
    <t>Đất ở được công nhận QSD đất ngày 23/2/1999</t>
  </si>
  <si>
    <t>Đất trồng lúa được công nhận QSD đất ngày 28/8/2017</t>
  </si>
  <si>
    <t>Tre cây non, cây bánh tẻ ĐK gốc &lt; 7cm đo cách mđ 10cm</t>
  </si>
  <si>
    <t>Xoài ĐK gốc 19 cm ≤ Φ &lt;25cm</t>
  </si>
  <si>
    <t>Xoài ĐK gốc 9 cm ≤ Φ &lt; 12cm</t>
  </si>
  <si>
    <t>Vú Sữa ĐK gốc 1cm ≤ Φ &lt;3cm</t>
  </si>
  <si>
    <t>Cau ĐK gốc 9cm ≤ Φ &lt;12cm</t>
  </si>
  <si>
    <t>Bưởi cây ĐK gốc 7cm ≤ Φ &lt;9cm</t>
  </si>
  <si>
    <t>Lát hoa D1,3 từ trên 13-&lt;20 cm</t>
  </si>
  <si>
    <t>Hoa giấy</t>
  </si>
  <si>
    <t>Chuối trồng từ 6 tháng đến khi có quả (khóm có
từ 2 cây trở lên)</t>
  </si>
  <si>
    <t>Hộ ông: Nguyễn Văn Dần</t>
  </si>
  <si>
    <t>Bưởi ĐK gốc 7cm ≤ Φ &lt;9cm</t>
  </si>
  <si>
    <t>Đu đủ từ 9 tháng trở lên</t>
  </si>
  <si>
    <t>Na ĐK gốc 7cm≤ Φ&lt;9cm</t>
  </si>
  <si>
    <t>Nhãn ĐK gốc 2m ≤ F &lt;3m</t>
  </si>
  <si>
    <t>Ao, hồ nuôi cá chuyên canh</t>
  </si>
  <si>
    <t>Tài sản là thủy sản</t>
  </si>
  <si>
    <t>đ/m2</t>
  </si>
  <si>
    <t>UBND XÃ ĐÀO MỸ</t>
  </si>
  <si>
    <t>Mạc Văn Hương</t>
  </si>
  <si>
    <t xml:space="preserve">                                                     Nguyễn Thái Bình</t>
  </si>
  <si>
    <t>Tường rào gạch papanh bổ trụ dày 100mm dài 16m, cao 1,6m
= 16*1,6</t>
  </si>
  <si>
    <t>Chưa có đơn giá</t>
  </si>
  <si>
    <t>Khung lưới sắt B 40 làm rào chắn (20*1,5m)</t>
  </si>
  <si>
    <t>Khu chăn nuôi loại A (kích thước 4*6m)</t>
  </si>
  <si>
    <t>Vải ĐK tán lá 3,5 m ≤ F &lt;4m</t>
  </si>
  <si>
    <t>Ổi ĐK gốc ≥ 15cm</t>
  </si>
  <si>
    <t>VỀ TÁI ĐỊNH CƯ: Bố trí tái định cư tại lô …., phân lô ….., giá thu tiền …….. đồng/m2 (lô góc nhân hệ số ……...) thuộc Khu dân cư ………...</t>
  </si>
  <si>
    <t>Nhãn ĐK tán 3m ≤ F&lt;4m</t>
  </si>
  <si>
    <r>
      <t>Sưa D</t>
    </r>
    <r>
      <rPr>
        <vertAlign val="subscript"/>
        <sz val="12"/>
        <color indexed="8"/>
        <rFont val="Times New Roman"/>
        <family val="1"/>
      </rPr>
      <t>1,3</t>
    </r>
    <r>
      <rPr>
        <sz val="12"/>
        <color indexed="8"/>
        <rFont val="Times New Roman"/>
        <family val="1"/>
      </rPr>
      <t xml:space="preserve"> từ 8cm - &lt;10cm</t>
    </r>
  </si>
  <si>
    <t>Thanh Long từ 2 năm đến dưới 3 năm</t>
  </si>
  <si>
    <t>Đất trồng cây hàng năm sử dụng ổn định trước ngày 01/7/2004</t>
  </si>
  <si>
    <t>Đất nuôi trồng thủy sản cùng thửa đất ở</t>
  </si>
  <si>
    <t>Nguyễn Văn Lợi</t>
  </si>
  <si>
    <t>Dự án: Xây dựng khu dân cư thôn Ruồng Cái, xã Đào Mỹ, huyện Lạng Giang (giai đoạn 4)</t>
  </si>
  <si>
    <t>Hình thức sử dụng</t>
  </si>
  <si>
    <t>Mức hỗ trợ: 40.000 đ/m²</t>
  </si>
  <si>
    <t>Tổng số tiền Kinh phí Bàn giao MB sớm hộ được nhận: đ</t>
  </si>
  <si>
    <t xml:space="preserve"> Địa chỉ 
(tên thôn)</t>
  </si>
  <si>
    <t>Tờ BD</t>
  </si>
  <si>
    <t>Số thửa</t>
  </si>
  <si>
    <t>DT thu hồi trong chỉ giới (m²)</t>
  </si>
  <si>
    <t>Diện tích đã thu hồi dự án khác (m²)</t>
  </si>
  <si>
    <t>DT thu hồi ngoài chỉ giới (m²)</t>
  </si>
  <si>
    <t>Diện tích còn lại  (m²)</t>
  </si>
  <si>
    <t>9=7+8</t>
  </si>
  <si>
    <t>10=6-9</t>
  </si>
  <si>
    <t>Tổng cộng</t>
  </si>
  <si>
    <t>LUC</t>
  </si>
  <si>
    <t>Kim Thị Thanh</t>
  </si>
  <si>
    <t>Thôn Đồng Quang</t>
  </si>
  <si>
    <t>ONT</t>
  </si>
  <si>
    <t>CLN</t>
  </si>
  <si>
    <t>Thôn Đồng Thắm</t>
  </si>
  <si>
    <t>Diện tích
thu hồi (m²)</t>
  </si>
  <si>
    <t>DANH SÁCH CÁC HỘ GIA ĐÌNH, CÁ NHÂN ĐỦ ĐIỀU KIỆN HỖ TRỢ VÀ MỨC HỖ TRỢ BÀN GIAO MẶT BẰNG SỚM (KHUYẾN KHÍCH TIẾN ĐỘ) - Đợt 2</t>
  </si>
  <si>
    <t>Kim Văn Hùng, 
Nguyễn Thị Hoa (vợ)</t>
  </si>
  <si>
    <t xml:space="preserve">Hộ gia đình, cá nhân
 sử dụng đất </t>
  </si>
  <si>
    <t>Tổng diện tích
 thu hồi theo thửa (m²)</t>
  </si>
  <si>
    <t>Ký hiệu 
loại đất</t>
  </si>
  <si>
    <t>Ổn định,
 lâu dài
(m²)</t>
  </si>
  <si>
    <t>Theo bản đồ địa chính đo đạc năm 2013</t>
  </si>
  <si>
    <t>(Ban hành kèm theo Quyết định số             /QĐ-UBND ngày       /8/2023 của UBND huyện Lạng Giang)</t>
  </si>
  <si>
    <t>Địa điểm: Tại xã Đào Mỹ, huyện Lạng Giang, tỉnh Bắc Giang</t>
  </si>
  <si>
    <t>Đất nn sử dụng ổn định trước 01/7/2004
(m²)</t>
  </si>
  <si>
    <t>Kinh phí Bàn giao MB sớm theo thửa: đồng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</si>
</sst>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_(* #,##0.0_);_(* \(#,##0.0\);_(* &quot;-&quot;??_);_(@_)"/>
    <numFmt numFmtId="175" formatCode="_(* #,##0_);_(* \(#,##0\);_(* &quot;-&quot;??_);_(@_)"/>
    <numFmt numFmtId="176" formatCode="_(* #,##0.0_);_(* \(#,##0.0\);_(* &quot;-&quot;?_);_(@_)"/>
    <numFmt numFmtId="177" formatCode="_-* #,##0.0\ _₫_-;\-* #,##0.0\ _₫_-;_-* &quot;-&quot;?\ _₫_-;_-@_-"/>
    <numFmt numFmtId="178" formatCode="_(* #,##0.000_);_(* \(#,##0.000\);_(* &quot;-&quot;??_);_(@_)"/>
    <numFmt numFmtId="179" formatCode="[$-42A]dd\ mmmm\ yyyy"/>
    <numFmt numFmtId="180" formatCode="[$-42A]h:mm:ss\ AM/PM"/>
    <numFmt numFmtId="181" formatCode="0.0"/>
    <numFmt numFmtId="182" formatCode="#,##0.0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[$-409]dddd\,\ mmmm\ dd\,\ yyyy"/>
    <numFmt numFmtId="188" formatCode="0.000"/>
    <numFmt numFmtId="189" formatCode="[$-409]h:mm:ss\ AM/PM"/>
    <numFmt numFmtId="190" formatCode="00000"/>
    <numFmt numFmtId="191" formatCode="0.0000"/>
    <numFmt numFmtId="192" formatCode="0.00000"/>
    <numFmt numFmtId="193" formatCode="#,##0.0_);\(#,##0.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"/>
    <numFmt numFmtId="199" formatCode="0.0%"/>
    <numFmt numFmtId="200" formatCode="_(* #,##0.000_);_(* \(#,##0.000\);_(* &quot;-&quot;???_);_(@_)"/>
    <numFmt numFmtId="201" formatCode="_(* #,##0_);_(* \(#,##0\);_(* &quot;-&quot;?_);_(@_)"/>
    <numFmt numFmtId="202" formatCode="_(* #,##0.00_);_(* \(#,##0.00\);_(* &quot;-&quot;?_);_(@_)"/>
    <numFmt numFmtId="203" formatCode="_(* #,##0.000_);_(* \(#,##0.000\);_(* &quot;-&quot;?_);_(@_)"/>
    <numFmt numFmtId="204" formatCode="0.00;[Red]0.00"/>
    <numFmt numFmtId="205" formatCode="0.0;[Red]0.0"/>
    <numFmt numFmtId="206" formatCode="0;[Red]0"/>
    <numFmt numFmtId="207" formatCode="#,##0.0;[Red]#,##0.0"/>
    <numFmt numFmtId="208" formatCode="_(* #,##0.0_);_(* \(#,##0.0\);_(* &quot;-&quot;_);_(@_)"/>
    <numFmt numFmtId="209" formatCode="_-* #,##0.0\ _₫_-;\-* #,##0.0\ _₫_-;_-* &quot;-&quot;??\ _₫_-;_-@_-"/>
    <numFmt numFmtId="210" formatCode="_-* #,##0.000_-;\-* #,##0.000_-;_-* &quot;-&quot;??_-;_-@_-"/>
    <numFmt numFmtId="211" formatCode="_-* #,##0.0_-;\-* #,##0.0_-;_-* &quot;-&quot;??_-;_-@_-"/>
    <numFmt numFmtId="212" formatCode="_-* #,##0_-;\-* #,##0_-;_-* &quot;-&quot;??_-;_-@_-"/>
    <numFmt numFmtId="213" formatCode="_(* #,##0_);_(* \(#,##0\);_(* &quot;-&quot;???_);_(@_)"/>
    <numFmt numFmtId="214" formatCode="#,##0.0000"/>
    <numFmt numFmtId="215" formatCode="#,##0.00000"/>
    <numFmt numFmtId="216" formatCode="_(* #,##0.00_);_(* \(#,##0.00\);_(* &quot;-&quot;&quot;?&quot;&quot;?&quot;_);_(@_)"/>
    <numFmt numFmtId="217" formatCode="_(* #,##0.00000_);_(* \(#,##0.00000\);_(* &quot;-&quot;?????_);_(@_)"/>
    <numFmt numFmtId="218" formatCode="#,###&quot; Ngày&quot;"/>
    <numFmt numFmtId="219" formatCode="&quot;=&quot;#,##0.00&quot;Tháng&quot;"/>
    <numFmt numFmtId="220" formatCode="#,###&quot; Người&quot;"/>
    <numFmt numFmtId="221" formatCode="#,##0.00&quot; Tháng&quot;"/>
    <numFmt numFmtId="222" formatCode="###\ ###\ ##0"/>
    <numFmt numFmtId="223" formatCode="#,###.0&quot; Ngày&quot;"/>
    <numFmt numFmtId="224" formatCode="0.0000000"/>
    <numFmt numFmtId="225" formatCode="0.000000"/>
  </numFmts>
  <fonts count="90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i/>
      <sz val="12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color indexed="12"/>
      <name val="Times New Roman"/>
      <family val="1"/>
    </font>
    <font>
      <b/>
      <sz val="14"/>
      <name val="Arial"/>
      <family val="2"/>
    </font>
    <font>
      <sz val="16"/>
      <name val="Times New Roman"/>
      <family val="1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name val="Cambria"/>
      <family val="1"/>
    </font>
    <font>
      <sz val="14"/>
      <color indexed="8"/>
      <name val="Times New Roman"/>
      <family val="1"/>
    </font>
    <font>
      <sz val="14"/>
      <name val="Cambria"/>
      <family val="1"/>
    </font>
    <font>
      <b/>
      <sz val="14"/>
      <name val="Cambria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6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0" fillId="31" borderId="7" applyNumberFormat="0" applyFont="0" applyAlignment="0" applyProtection="0"/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72" fillId="32" borderId="10" xfId="0" applyFont="1" applyFill="1" applyBorder="1" applyAlignment="1">
      <alignment horizontal="center" vertical="center"/>
    </xf>
    <xf numFmtId="0" fontId="72" fillId="32" borderId="10" xfId="0" applyFont="1" applyFill="1" applyBorder="1" applyAlignment="1">
      <alignment horizontal="left" vertical="center" wrapText="1"/>
    </xf>
    <xf numFmtId="0" fontId="72" fillId="32" borderId="10" xfId="0" applyNumberFormat="1" applyFont="1" applyFill="1" applyBorder="1" applyAlignment="1">
      <alignment horizontal="center" vertical="center" wrapText="1"/>
    </xf>
    <xf numFmtId="182" fontId="72" fillId="32" borderId="10" xfId="42" applyNumberFormat="1" applyFont="1" applyFill="1" applyBorder="1" applyAlignment="1">
      <alignment horizontal="right" vertical="center" wrapText="1"/>
    </xf>
    <xf numFmtId="0" fontId="72" fillId="32" borderId="10" xfId="42" applyNumberFormat="1" applyFont="1" applyFill="1" applyBorder="1" applyAlignment="1">
      <alignment horizontal="center" vertical="center" wrapText="1"/>
    </xf>
    <xf numFmtId="3" fontId="72" fillId="32" borderId="10" xfId="42" applyNumberFormat="1" applyFont="1" applyFill="1" applyBorder="1" applyAlignment="1">
      <alignment horizontal="right" vertical="center" wrapText="1"/>
    </xf>
    <xf numFmtId="3" fontId="72" fillId="32" borderId="10" xfId="42" applyNumberFormat="1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left" vertical="center" wrapText="1"/>
    </xf>
    <xf numFmtId="0" fontId="73" fillId="33" borderId="0" xfId="0" applyFont="1" applyFill="1" applyBorder="1" applyAlignment="1">
      <alignment vertical="center"/>
    </xf>
    <xf numFmtId="0" fontId="72" fillId="33" borderId="10" xfId="0" applyNumberFormat="1" applyFont="1" applyFill="1" applyBorder="1" applyAlignment="1">
      <alignment horizontal="center" vertical="center" wrapText="1"/>
    </xf>
    <xf numFmtId="0" fontId="73" fillId="33" borderId="10" xfId="0" applyNumberFormat="1" applyFont="1" applyFill="1" applyBorder="1" applyAlignment="1">
      <alignment horizontal="center" vertical="center" wrapText="1"/>
    </xf>
    <xf numFmtId="0" fontId="73" fillId="33" borderId="10" xfId="0" applyNumberFormat="1" applyFont="1" applyFill="1" applyBorder="1" applyAlignment="1">
      <alignment horizontal="left" vertical="center" wrapText="1"/>
    </xf>
    <xf numFmtId="182" fontId="73" fillId="33" borderId="10" xfId="42" applyNumberFormat="1" applyFont="1" applyFill="1" applyBorder="1" applyAlignment="1">
      <alignment horizontal="right" vertical="center" wrapText="1"/>
    </xf>
    <xf numFmtId="182" fontId="73" fillId="33" borderId="10" xfId="0" applyNumberFormat="1" applyFont="1" applyFill="1" applyBorder="1" applyAlignment="1">
      <alignment horizontal="center" vertical="center"/>
    </xf>
    <xf numFmtId="3" fontId="73" fillId="33" borderId="10" xfId="0" applyNumberFormat="1" applyFont="1" applyFill="1" applyBorder="1" applyAlignment="1">
      <alignment horizontal="right" vertical="center"/>
    </xf>
    <xf numFmtId="9" fontId="73" fillId="33" borderId="10" xfId="60" applyFont="1" applyFill="1" applyBorder="1" applyAlignment="1">
      <alignment horizontal="center" vertical="center" wrapText="1"/>
    </xf>
    <xf numFmtId="175" fontId="73" fillId="33" borderId="10" xfId="42" applyNumberFormat="1" applyFont="1" applyFill="1" applyBorder="1" applyAlignment="1">
      <alignment horizontal="right" vertical="center" wrapText="1"/>
    </xf>
    <xf numFmtId="0" fontId="73" fillId="33" borderId="0" xfId="0" applyNumberFormat="1" applyFont="1" applyFill="1" applyBorder="1" applyAlignment="1">
      <alignment horizontal="center" vertical="center" wrapText="1"/>
    </xf>
    <xf numFmtId="0" fontId="72" fillId="33" borderId="10" xfId="0" applyNumberFormat="1" applyFont="1" applyFill="1" applyBorder="1" applyAlignment="1">
      <alignment horizontal="left" vertical="center" wrapText="1"/>
    </xf>
    <xf numFmtId="182" fontId="72" fillId="33" borderId="10" xfId="42" applyNumberFormat="1" applyFont="1" applyFill="1" applyBorder="1" applyAlignment="1">
      <alignment horizontal="right" vertical="center" wrapText="1"/>
    </xf>
    <xf numFmtId="9" fontId="72" fillId="33" borderId="10" xfId="60" applyFont="1" applyFill="1" applyBorder="1" applyAlignment="1">
      <alignment horizontal="center" vertical="center" wrapText="1"/>
    </xf>
    <xf numFmtId="175" fontId="72" fillId="33" borderId="10" xfId="42" applyNumberFormat="1" applyFont="1" applyFill="1" applyBorder="1" applyAlignment="1">
      <alignment horizontal="right" vertical="center" wrapText="1"/>
    </xf>
    <xf numFmtId="0" fontId="72" fillId="33" borderId="0" xfId="0" applyNumberFormat="1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vertical="center"/>
    </xf>
    <xf numFmtId="0" fontId="72" fillId="33" borderId="10" xfId="0" applyNumberFormat="1" applyFont="1" applyFill="1" applyBorder="1" applyAlignment="1">
      <alignment horizontal="left" vertical="center" wrapText="1" indent="1"/>
    </xf>
    <xf numFmtId="182" fontId="72" fillId="33" borderId="10" xfId="42" applyNumberFormat="1" applyFont="1" applyFill="1" applyBorder="1" applyAlignment="1">
      <alignment horizontal="center" vertical="center" wrapText="1"/>
    </xf>
    <xf numFmtId="0" fontId="72" fillId="33" borderId="10" xfId="42" applyNumberFormat="1" applyFont="1" applyFill="1" applyBorder="1" applyAlignment="1">
      <alignment horizontal="center" vertical="center" wrapText="1"/>
    </xf>
    <xf numFmtId="3" fontId="72" fillId="33" borderId="10" xfId="42" applyNumberFormat="1" applyFont="1" applyFill="1" applyBorder="1" applyAlignment="1">
      <alignment horizontal="right" vertical="center" wrapText="1"/>
    </xf>
    <xf numFmtId="3" fontId="72" fillId="33" borderId="10" xfId="42" applyNumberFormat="1" applyFont="1" applyFill="1" applyBorder="1" applyAlignment="1">
      <alignment horizontal="center" vertical="center" wrapText="1"/>
    </xf>
    <xf numFmtId="3" fontId="76" fillId="33" borderId="10" xfId="0" applyNumberFormat="1" applyFont="1" applyFill="1" applyBorder="1" applyAlignment="1">
      <alignment horizontal="center" vertical="center" wrapText="1"/>
    </xf>
    <xf numFmtId="3" fontId="77" fillId="33" borderId="10" xfId="0" applyNumberFormat="1" applyFont="1" applyFill="1" applyBorder="1" applyAlignment="1">
      <alignment horizontal="center" vertical="center" wrapText="1"/>
    </xf>
    <xf numFmtId="3" fontId="77" fillId="33" borderId="0" xfId="0" applyNumberFormat="1" applyFont="1" applyFill="1" applyBorder="1" applyAlignment="1">
      <alignment horizontal="center" vertical="center" wrapText="1"/>
    </xf>
    <xf numFmtId="3" fontId="76" fillId="33" borderId="10" xfId="0" applyNumberFormat="1" applyFont="1" applyFill="1" applyBorder="1" applyAlignment="1">
      <alignment horizontal="left" vertical="center" wrapText="1"/>
    </xf>
    <xf numFmtId="3" fontId="76" fillId="33" borderId="10" xfId="0" applyNumberFormat="1" applyFont="1" applyFill="1" applyBorder="1" applyAlignment="1">
      <alignment horizontal="right" vertical="center" wrapText="1"/>
    </xf>
    <xf numFmtId="3" fontId="76" fillId="33" borderId="0" xfId="0" applyNumberFormat="1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left" vertical="center" wrapText="1"/>
    </xf>
    <xf numFmtId="0" fontId="73" fillId="33" borderId="10" xfId="0" applyFont="1" applyFill="1" applyBorder="1" applyAlignment="1">
      <alignment horizontal="left" vertical="center" wrapText="1"/>
    </xf>
    <xf numFmtId="0" fontId="73" fillId="33" borderId="10" xfId="42" applyNumberFormat="1" applyFont="1" applyFill="1" applyBorder="1" applyAlignment="1">
      <alignment horizontal="center" vertical="center" wrapText="1"/>
    </xf>
    <xf numFmtId="3" fontId="73" fillId="33" borderId="10" xfId="42" applyNumberFormat="1" applyFont="1" applyFill="1" applyBorder="1" applyAlignment="1">
      <alignment horizontal="right" vertical="center" wrapText="1"/>
    </xf>
    <xf numFmtId="0" fontId="78" fillId="33" borderId="10" xfId="0" applyNumberFormat="1" applyFont="1" applyFill="1" applyBorder="1" applyAlignment="1">
      <alignment horizontal="center" vertical="center" wrapText="1"/>
    </xf>
    <xf numFmtId="0" fontId="79" fillId="33" borderId="10" xfId="0" applyNumberFormat="1" applyFont="1" applyFill="1" applyBorder="1" applyAlignment="1">
      <alignment horizontal="center" vertical="center" wrapText="1"/>
    </xf>
    <xf numFmtId="182" fontId="79" fillId="33" borderId="10" xfId="42" applyNumberFormat="1" applyFont="1" applyFill="1" applyBorder="1" applyAlignment="1">
      <alignment horizontal="right" vertical="center" wrapText="1"/>
    </xf>
    <xf numFmtId="182" fontId="79" fillId="33" borderId="10" xfId="0" applyNumberFormat="1" applyFont="1" applyFill="1" applyBorder="1" applyAlignment="1">
      <alignment horizontal="center" vertical="center"/>
    </xf>
    <xf numFmtId="3" fontId="79" fillId="33" borderId="10" xfId="0" applyNumberFormat="1" applyFont="1" applyFill="1" applyBorder="1" applyAlignment="1">
      <alignment horizontal="right" vertical="center"/>
    </xf>
    <xf numFmtId="9" fontId="79" fillId="33" borderId="10" xfId="60" applyFont="1" applyFill="1" applyBorder="1" applyAlignment="1">
      <alignment horizontal="center" vertical="center" wrapText="1"/>
    </xf>
    <xf numFmtId="175" fontId="79" fillId="33" borderId="10" xfId="42" applyNumberFormat="1" applyFont="1" applyFill="1" applyBorder="1" applyAlignment="1">
      <alignment horizontal="right" vertical="center" wrapText="1"/>
    </xf>
    <xf numFmtId="0" fontId="79" fillId="33" borderId="0" xfId="0" applyNumberFormat="1" applyFont="1" applyFill="1" applyBorder="1" applyAlignment="1">
      <alignment horizontal="center" vertical="center" wrapText="1"/>
    </xf>
    <xf numFmtId="182" fontId="73" fillId="33" borderId="10" xfId="0" applyNumberFormat="1" applyFont="1" applyFill="1" applyBorder="1" applyAlignment="1">
      <alignment horizontal="left" vertical="center" wrapText="1"/>
    </xf>
    <xf numFmtId="0" fontId="72" fillId="33" borderId="0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left" vertical="center"/>
    </xf>
    <xf numFmtId="0" fontId="73" fillId="33" borderId="0" xfId="0" applyFont="1" applyFill="1" applyBorder="1" applyAlignment="1">
      <alignment horizontal="left" vertical="center" indent="1"/>
    </xf>
    <xf numFmtId="182" fontId="73" fillId="33" borderId="0" xfId="42" applyNumberFormat="1" applyFont="1" applyFill="1" applyBorder="1" applyAlignment="1">
      <alignment horizontal="right" vertical="center"/>
    </xf>
    <xf numFmtId="174" fontId="73" fillId="33" borderId="0" xfId="42" applyNumberFormat="1" applyFont="1" applyFill="1" applyBorder="1" applyAlignment="1">
      <alignment horizontal="center" vertical="center"/>
    </xf>
    <xf numFmtId="3" fontId="73" fillId="33" borderId="0" xfId="42" applyNumberFormat="1" applyFont="1" applyFill="1" applyBorder="1" applyAlignment="1">
      <alignment horizontal="right" vertical="center"/>
    </xf>
    <xf numFmtId="3" fontId="73" fillId="33" borderId="0" xfId="42" applyNumberFormat="1" applyFont="1" applyFill="1" applyBorder="1" applyAlignment="1">
      <alignment horizontal="center" vertical="center"/>
    </xf>
    <xf numFmtId="3" fontId="73" fillId="33" borderId="0" xfId="42" applyNumberFormat="1" applyFont="1" applyFill="1" applyBorder="1" applyAlignment="1">
      <alignment vertical="center"/>
    </xf>
    <xf numFmtId="182" fontId="76" fillId="33" borderId="10" xfId="0" applyNumberFormat="1" applyFont="1" applyFill="1" applyBorder="1" applyAlignment="1">
      <alignment horizontal="center" vertical="center" wrapText="1"/>
    </xf>
    <xf numFmtId="182" fontId="72" fillId="0" borderId="10" xfId="42" applyNumberFormat="1" applyFont="1" applyFill="1" applyBorder="1" applyAlignment="1">
      <alignment horizontal="right" vertical="center" wrapText="1"/>
    </xf>
    <xf numFmtId="175" fontId="72" fillId="0" borderId="10" xfId="42" applyNumberFormat="1" applyFont="1" applyFill="1" applyBorder="1" applyAlignment="1">
      <alignment horizontal="right" vertical="center" wrapText="1"/>
    </xf>
    <xf numFmtId="175" fontId="73" fillId="0" borderId="10" xfId="42" applyNumberFormat="1" applyFont="1" applyFill="1" applyBorder="1" applyAlignment="1">
      <alignment horizontal="right" vertical="center" wrapText="1"/>
    </xf>
    <xf numFmtId="198" fontId="73" fillId="33" borderId="10" xfId="42" applyNumberFormat="1" applyFont="1" applyFill="1" applyBorder="1" applyAlignment="1">
      <alignment horizontal="right" vertical="center" wrapText="1"/>
    </xf>
    <xf numFmtId="0" fontId="72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left" vertical="center" wrapText="1"/>
    </xf>
    <xf numFmtId="0" fontId="72" fillId="0" borderId="10" xfId="0" applyNumberFormat="1" applyFont="1" applyFill="1" applyBorder="1" applyAlignment="1">
      <alignment horizontal="center" vertical="center" wrapText="1"/>
    </xf>
    <xf numFmtId="0" fontId="72" fillId="0" borderId="10" xfId="42" applyNumberFormat="1" applyFont="1" applyFill="1" applyBorder="1" applyAlignment="1">
      <alignment horizontal="center" vertical="center" wrapText="1"/>
    </xf>
    <xf numFmtId="3" fontId="72" fillId="0" borderId="10" xfId="42" applyNumberFormat="1" applyFont="1" applyFill="1" applyBorder="1" applyAlignment="1">
      <alignment horizontal="right" vertical="center" wrapText="1"/>
    </xf>
    <xf numFmtId="9" fontId="73" fillId="0" borderId="10" xfId="60" applyFont="1" applyFill="1" applyBorder="1" applyAlignment="1">
      <alignment horizontal="center" vertical="center" wrapText="1"/>
    </xf>
    <xf numFmtId="3" fontId="72" fillId="0" borderId="10" xfId="42" applyNumberFormat="1" applyFont="1" applyFill="1" applyBorder="1" applyAlignment="1">
      <alignment horizontal="center" vertical="center" wrapText="1"/>
    </xf>
    <xf numFmtId="0" fontId="72" fillId="0" borderId="0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left" vertical="center" wrapText="1"/>
    </xf>
    <xf numFmtId="0" fontId="73" fillId="0" borderId="10" xfId="0" applyNumberFormat="1" applyFont="1" applyFill="1" applyBorder="1" applyAlignment="1">
      <alignment horizontal="center" vertical="center" wrapText="1"/>
    </xf>
    <xf numFmtId="182" fontId="73" fillId="0" borderId="10" xfId="42" applyNumberFormat="1" applyFont="1" applyFill="1" applyBorder="1" applyAlignment="1">
      <alignment horizontal="right" vertical="center" wrapText="1"/>
    </xf>
    <xf numFmtId="0" fontId="73" fillId="0" borderId="10" xfId="42" applyNumberFormat="1" applyFont="1" applyFill="1" applyBorder="1" applyAlignment="1">
      <alignment horizontal="center" vertical="center" wrapText="1"/>
    </xf>
    <xf numFmtId="3" fontId="73" fillId="0" borderId="10" xfId="42" applyNumberFormat="1" applyFont="1" applyFill="1" applyBorder="1" applyAlignment="1">
      <alignment horizontal="right" vertical="center" wrapText="1"/>
    </xf>
    <xf numFmtId="0" fontId="73" fillId="0" borderId="0" xfId="0" applyNumberFormat="1" applyFont="1" applyFill="1" applyBorder="1" applyAlignment="1">
      <alignment horizontal="center" vertical="center" wrapText="1"/>
    </xf>
    <xf numFmtId="0" fontId="73" fillId="0" borderId="10" xfId="0" applyNumberFormat="1" applyFont="1" applyFill="1" applyBorder="1" applyAlignment="1">
      <alignment horizontal="left" vertical="center" wrapText="1"/>
    </xf>
    <xf numFmtId="182" fontId="73" fillId="0" borderId="10" xfId="0" applyNumberFormat="1" applyFont="1" applyFill="1" applyBorder="1" applyAlignment="1">
      <alignment horizontal="center" vertical="center"/>
    </xf>
    <xf numFmtId="3" fontId="73" fillId="0" borderId="10" xfId="0" applyNumberFormat="1" applyFont="1" applyFill="1" applyBorder="1" applyAlignment="1">
      <alignment horizontal="right" vertical="center"/>
    </xf>
    <xf numFmtId="0" fontId="74" fillId="0" borderId="10" xfId="0" applyFont="1" applyFill="1" applyBorder="1" applyAlignment="1">
      <alignment horizontal="left" vertical="center" wrapText="1"/>
    </xf>
    <xf numFmtId="9" fontId="72" fillId="0" borderId="10" xfId="60" applyFont="1" applyFill="1" applyBorder="1" applyAlignment="1">
      <alignment horizontal="center" vertical="center" wrapText="1"/>
    </xf>
    <xf numFmtId="3" fontId="74" fillId="0" borderId="10" xfId="0" applyNumberFormat="1" applyFont="1" applyFill="1" applyBorder="1" applyAlignment="1">
      <alignment horizontal="right" vertical="center" wrapText="1"/>
    </xf>
    <xf numFmtId="9" fontId="73" fillId="32" borderId="10" xfId="60" applyFont="1" applyFill="1" applyBorder="1" applyAlignment="1">
      <alignment horizontal="center" vertical="center" wrapText="1"/>
    </xf>
    <xf numFmtId="3" fontId="73" fillId="0" borderId="10" xfId="42" applyNumberFormat="1" applyFont="1" applyFill="1" applyBorder="1" applyAlignment="1">
      <alignment horizontal="center" vertical="center" wrapText="1"/>
    </xf>
    <xf numFmtId="0" fontId="80" fillId="32" borderId="10" xfId="0" applyFont="1" applyFill="1" applyBorder="1" applyAlignment="1">
      <alignment horizontal="left" vertical="center" wrapText="1"/>
    </xf>
    <xf numFmtId="182" fontId="72" fillId="32" borderId="10" xfId="0" applyNumberFormat="1" applyFont="1" applyFill="1" applyBorder="1" applyAlignment="1">
      <alignment horizontal="center" vertical="center"/>
    </xf>
    <xf numFmtId="3" fontId="72" fillId="32" borderId="10" xfId="0" applyNumberFormat="1" applyFont="1" applyFill="1" applyBorder="1" applyAlignment="1">
      <alignment horizontal="right" vertical="center"/>
    </xf>
    <xf numFmtId="9" fontId="72" fillId="32" borderId="10" xfId="60" applyFont="1" applyFill="1" applyBorder="1" applyAlignment="1">
      <alignment horizontal="center" vertical="center" wrapText="1"/>
    </xf>
    <xf numFmtId="175" fontId="72" fillId="32" borderId="10" xfId="42" applyNumberFormat="1" applyFont="1" applyFill="1" applyBorder="1" applyAlignment="1">
      <alignment horizontal="right" vertical="center" wrapText="1"/>
    </xf>
    <xf numFmtId="182" fontId="72" fillId="0" borderId="10" xfId="0" applyNumberFormat="1" applyFont="1" applyFill="1" applyBorder="1" applyAlignment="1">
      <alignment horizontal="center" vertical="center"/>
    </xf>
    <xf numFmtId="3" fontId="72" fillId="0" borderId="10" xfId="0" applyNumberFormat="1" applyFont="1" applyFill="1" applyBorder="1" applyAlignment="1">
      <alignment horizontal="right" vertical="center"/>
    </xf>
    <xf numFmtId="0" fontId="73" fillId="33" borderId="10" xfId="0" applyFont="1" applyFill="1" applyBorder="1" applyAlignment="1">
      <alignment vertical="center"/>
    </xf>
    <xf numFmtId="182" fontId="72" fillId="33" borderId="10" xfId="0" applyNumberFormat="1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right" vertical="center"/>
    </xf>
    <xf numFmtId="3" fontId="77" fillId="33" borderId="10" xfId="0" applyNumberFormat="1" applyFont="1" applyFill="1" applyBorder="1" applyAlignment="1">
      <alignment horizontal="right" vertical="center" wrapText="1"/>
    </xf>
    <xf numFmtId="0" fontId="44" fillId="0" borderId="0" xfId="0" applyFont="1" applyAlignment="1">
      <alignment/>
    </xf>
    <xf numFmtId="0" fontId="82" fillId="0" borderId="10" xfId="0" applyFont="1" applyFill="1" applyBorder="1" applyAlignment="1">
      <alignment horizontal="left" vertical="center" wrapText="1"/>
    </xf>
    <xf numFmtId="3" fontId="83" fillId="0" borderId="10" xfId="0" applyNumberFormat="1" applyFont="1" applyFill="1" applyBorder="1" applyAlignment="1">
      <alignment horizontal="right" vertical="center"/>
    </xf>
    <xf numFmtId="0" fontId="83" fillId="0" borderId="10" xfId="0" applyFont="1" applyFill="1" applyBorder="1" applyAlignment="1">
      <alignment horizontal="left" vertical="center" wrapText="1"/>
    </xf>
    <xf numFmtId="3" fontId="83" fillId="0" borderId="10" xfId="42" applyNumberFormat="1" applyFont="1" applyFill="1" applyBorder="1" applyAlignment="1">
      <alignment horizontal="right" vertical="center" wrapText="1"/>
    </xf>
    <xf numFmtId="0" fontId="83" fillId="0" borderId="10" xfId="0" applyNumberFormat="1" applyFont="1" applyFill="1" applyBorder="1" applyAlignment="1">
      <alignment horizontal="left" vertical="center" wrapText="1"/>
    </xf>
    <xf numFmtId="3" fontId="82" fillId="0" borderId="10" xfId="0" applyNumberFormat="1" applyFont="1" applyFill="1" applyBorder="1" applyAlignment="1">
      <alignment horizontal="right" vertical="center" wrapText="1"/>
    </xf>
    <xf numFmtId="0" fontId="82" fillId="33" borderId="10" xfId="0" applyFont="1" applyFill="1" applyBorder="1" applyAlignment="1">
      <alignment horizontal="left" vertical="center" wrapText="1"/>
    </xf>
    <xf numFmtId="3" fontId="83" fillId="33" borderId="10" xfId="0" applyNumberFormat="1" applyFont="1" applyFill="1" applyBorder="1" applyAlignment="1">
      <alignment horizontal="right" vertical="center"/>
    </xf>
    <xf numFmtId="3" fontId="83" fillId="0" borderId="10" xfId="44" applyNumberFormat="1" applyFont="1" applyFill="1" applyBorder="1" applyAlignment="1">
      <alignment horizontal="right" vertical="center"/>
    </xf>
    <xf numFmtId="182" fontId="83" fillId="33" borderId="10" xfId="0" applyNumberFormat="1" applyFont="1" applyFill="1" applyBorder="1" applyAlignment="1">
      <alignment horizontal="left" vertical="center" wrapText="1"/>
    </xf>
    <xf numFmtId="182" fontId="83" fillId="0" borderId="10" xfId="0" applyNumberFormat="1" applyFont="1" applyFill="1" applyBorder="1" applyAlignment="1">
      <alignment horizontal="left" vertical="center"/>
    </xf>
    <xf numFmtId="0" fontId="83" fillId="33" borderId="10" xfId="0" applyNumberFormat="1" applyFont="1" applyFill="1" applyBorder="1" applyAlignment="1">
      <alignment horizontal="left" vertical="center" wrapText="1"/>
    </xf>
    <xf numFmtId="0" fontId="82" fillId="0" borderId="10" xfId="0" applyFont="1" applyFill="1" applyBorder="1" applyAlignment="1">
      <alignment vertical="center" wrapText="1"/>
    </xf>
    <xf numFmtId="0" fontId="83" fillId="0" borderId="10" xfId="42" applyNumberFormat="1" applyFont="1" applyFill="1" applyBorder="1" applyAlignment="1">
      <alignment horizontal="left" vertical="center" wrapText="1"/>
    </xf>
    <xf numFmtId="182" fontId="83" fillId="33" borderId="10" xfId="0" applyNumberFormat="1" applyFont="1" applyFill="1" applyBorder="1" applyAlignment="1">
      <alignment horizontal="left" vertical="center"/>
    </xf>
    <xf numFmtId="0" fontId="44" fillId="0" borderId="0" xfId="0" applyFont="1" applyAlignment="1">
      <alignment horizontal="left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4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182" fontId="12" fillId="0" borderId="10" xfId="0" applyNumberFormat="1" applyFont="1" applyBorder="1" applyAlignment="1">
      <alignment horizontal="center" vertical="center" wrapText="1"/>
    </xf>
    <xf numFmtId="175" fontId="12" fillId="0" borderId="10" xfId="0" applyNumberFormat="1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vertical="center" wrapText="1"/>
    </xf>
    <xf numFmtId="182" fontId="84" fillId="0" borderId="10" xfId="0" applyNumberFormat="1" applyFont="1" applyBorder="1" applyAlignment="1">
      <alignment horizontal="center" vertical="center" wrapText="1"/>
    </xf>
    <xf numFmtId="182" fontId="84" fillId="0" borderId="10" xfId="42" applyNumberFormat="1" applyFont="1" applyFill="1" applyBorder="1" applyAlignment="1">
      <alignment horizontal="right" vertical="center" wrapText="1"/>
    </xf>
    <xf numFmtId="175" fontId="84" fillId="0" borderId="10" xfId="42" applyNumberFormat="1" applyFont="1" applyFill="1" applyBorder="1" applyAlignment="1">
      <alignment horizontal="right" vertical="center" wrapText="1"/>
    </xf>
    <xf numFmtId="175" fontId="84" fillId="0" borderId="10" xfId="0" applyNumberFormat="1" applyFont="1" applyBorder="1" applyAlignment="1">
      <alignment vertical="center" wrapText="1"/>
    </xf>
    <xf numFmtId="0" fontId="8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182" fontId="14" fillId="0" borderId="10" xfId="0" applyNumberFormat="1" applyFont="1" applyBorder="1" applyAlignment="1">
      <alignment horizontal="center" vertical="center" wrapText="1"/>
    </xf>
    <xf numFmtId="182" fontId="83" fillId="33" borderId="10" xfId="42" applyNumberFormat="1" applyFont="1" applyFill="1" applyBorder="1" applyAlignment="1">
      <alignment horizontal="center" vertical="center" wrapText="1"/>
    </xf>
    <xf numFmtId="175" fontId="83" fillId="0" borderId="10" xfId="42" applyNumberFormat="1" applyFont="1" applyFill="1" applyBorder="1" applyAlignment="1">
      <alignment horizontal="right" vertical="center" wrapText="1"/>
    </xf>
    <xf numFmtId="175" fontId="15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175" fontId="14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82" fontId="84" fillId="33" borderId="10" xfId="42" applyNumberFormat="1" applyFont="1" applyFill="1" applyBorder="1" applyAlignment="1">
      <alignment horizontal="center" vertical="center" wrapText="1"/>
    </xf>
    <xf numFmtId="175" fontId="12" fillId="0" borderId="10" xfId="0" applyNumberFormat="1" applyFont="1" applyBorder="1" applyAlignment="1">
      <alignment vertical="center" wrapText="1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83" fillId="0" borderId="10" xfId="0" applyFont="1" applyBorder="1" applyAlignment="1">
      <alignment vertical="center" wrapText="1"/>
    </xf>
    <xf numFmtId="175" fontId="83" fillId="0" borderId="10" xfId="0" applyNumberFormat="1" applyFont="1" applyBorder="1" applyAlignment="1">
      <alignment vertical="center" wrapText="1"/>
    </xf>
    <xf numFmtId="174" fontId="14" fillId="0" borderId="10" xfId="42" applyNumberFormat="1" applyFont="1" applyFill="1" applyBorder="1" applyAlignment="1">
      <alignment horizontal="center" vertical="center" wrapText="1"/>
    </xf>
    <xf numFmtId="175" fontId="14" fillId="0" borderId="10" xfId="42" applyNumberFormat="1" applyFont="1" applyFill="1" applyBorder="1" applyAlignment="1">
      <alignment horizontal="right" vertical="center" wrapText="1"/>
    </xf>
    <xf numFmtId="175" fontId="14" fillId="0" borderId="10" xfId="0" applyNumberFormat="1" applyFont="1" applyBorder="1" applyAlignment="1">
      <alignment horizontal="center" vertical="center" wrapText="1"/>
    </xf>
    <xf numFmtId="175" fontId="13" fillId="0" borderId="0" xfId="0" applyNumberFormat="1" applyFont="1" applyAlignment="1">
      <alignment/>
    </xf>
    <xf numFmtId="3" fontId="72" fillId="33" borderId="0" xfId="42" applyNumberFormat="1" applyFont="1" applyFill="1" applyBorder="1" applyAlignment="1">
      <alignment horizontal="center" vertical="center"/>
    </xf>
    <xf numFmtId="0" fontId="85" fillId="33" borderId="0" xfId="0" applyFont="1" applyFill="1" applyAlignment="1">
      <alignment horizontal="center" vertical="center"/>
    </xf>
    <xf numFmtId="0" fontId="85" fillId="33" borderId="0" xfId="0" applyFont="1" applyFill="1" applyAlignment="1">
      <alignment vertical="center"/>
    </xf>
    <xf numFmtId="0" fontId="86" fillId="33" borderId="0" xfId="0" applyFont="1" applyFill="1" applyAlignment="1">
      <alignment horizontal="center" vertical="center"/>
    </xf>
    <xf numFmtId="0" fontId="85" fillId="33" borderId="0" xfId="0" applyFont="1" applyFill="1" applyAlignment="1">
      <alignment horizontal="left" vertical="center"/>
    </xf>
    <xf numFmtId="3" fontId="85" fillId="33" borderId="0" xfId="42" applyNumberFormat="1" applyFont="1" applyFill="1" applyBorder="1" applyAlignment="1">
      <alignment horizontal="center" vertical="center"/>
    </xf>
    <xf numFmtId="3" fontId="85" fillId="33" borderId="0" xfId="42" applyNumberFormat="1" applyFont="1" applyFill="1" applyBorder="1" applyAlignment="1">
      <alignment horizontal="right" vertical="center"/>
    </xf>
    <xf numFmtId="3" fontId="85" fillId="33" borderId="0" xfId="42" applyNumberFormat="1" applyFont="1" applyFill="1" applyBorder="1" applyAlignment="1">
      <alignment vertical="center"/>
    </xf>
    <xf numFmtId="0" fontId="72" fillId="33" borderId="0" xfId="0" applyFont="1" applyFill="1" applyAlignment="1">
      <alignment horizontal="center" vertical="center"/>
    </xf>
    <xf numFmtId="0" fontId="73" fillId="33" borderId="0" xfId="0" applyFont="1" applyFill="1" applyAlignment="1">
      <alignment horizontal="center" vertical="center"/>
    </xf>
    <xf numFmtId="0" fontId="73" fillId="33" borderId="0" xfId="0" applyFont="1" applyFill="1" applyAlignment="1">
      <alignment horizontal="left" vertical="center"/>
    </xf>
    <xf numFmtId="0" fontId="73" fillId="33" borderId="0" xfId="0" applyFont="1" applyFill="1" applyAlignment="1">
      <alignment horizontal="left" vertical="center" indent="1"/>
    </xf>
    <xf numFmtId="0" fontId="73" fillId="33" borderId="0" xfId="0" applyFont="1" applyFill="1" applyAlignment="1">
      <alignment vertical="center"/>
    </xf>
    <xf numFmtId="0" fontId="83" fillId="33" borderId="0" xfId="0" applyFont="1" applyFill="1" applyAlignment="1">
      <alignment vertical="center"/>
    </xf>
    <xf numFmtId="0" fontId="72" fillId="33" borderId="0" xfId="0" applyFont="1" applyFill="1" applyAlignment="1">
      <alignment horizontal="left" vertical="center" indent="1"/>
    </xf>
    <xf numFmtId="182" fontId="72" fillId="33" borderId="0" xfId="42" applyNumberFormat="1" applyFont="1" applyFill="1" applyBorder="1" applyAlignment="1">
      <alignment horizontal="right" vertical="center"/>
    </xf>
    <xf numFmtId="174" fontId="72" fillId="33" borderId="0" xfId="42" applyNumberFormat="1" applyFont="1" applyFill="1" applyBorder="1" applyAlignment="1">
      <alignment horizontal="center" vertical="center"/>
    </xf>
    <xf numFmtId="3" fontId="72" fillId="33" borderId="0" xfId="42" applyNumberFormat="1" applyFont="1" applyFill="1" applyBorder="1" applyAlignment="1">
      <alignment horizontal="right" vertical="center"/>
    </xf>
    <xf numFmtId="3" fontId="72" fillId="33" borderId="0" xfId="42" applyNumberFormat="1" applyFont="1" applyFill="1" applyBorder="1" applyAlignment="1">
      <alignment vertical="center"/>
    </xf>
    <xf numFmtId="0" fontId="86" fillId="33" borderId="0" xfId="0" applyFont="1" applyFill="1" applyAlignment="1">
      <alignment vertical="center"/>
    </xf>
    <xf numFmtId="3" fontId="86" fillId="33" borderId="0" xfId="42" applyNumberFormat="1" applyFont="1" applyFill="1" applyBorder="1" applyAlignment="1">
      <alignment vertical="center"/>
    </xf>
    <xf numFmtId="3" fontId="84" fillId="33" borderId="0" xfId="42" applyNumberFormat="1" applyFont="1" applyFill="1" applyBorder="1" applyAlignment="1">
      <alignment vertical="center"/>
    </xf>
    <xf numFmtId="0" fontId="86" fillId="33" borderId="0" xfId="0" applyFont="1" applyFill="1" applyBorder="1" applyAlignment="1">
      <alignment vertical="center"/>
    </xf>
    <xf numFmtId="0" fontId="85" fillId="33" borderId="0" xfId="0" applyFont="1" applyFill="1" applyBorder="1" applyAlignment="1">
      <alignment horizontal="center" vertical="center"/>
    </xf>
    <xf numFmtId="182" fontId="83" fillId="0" borderId="10" xfId="0" applyNumberFormat="1" applyFont="1" applyBorder="1" applyAlignment="1">
      <alignment horizontal="center" vertical="center" wrapText="1"/>
    </xf>
    <xf numFmtId="182" fontId="83" fillId="0" borderId="10" xfId="42" applyNumberFormat="1" applyFont="1" applyFill="1" applyBorder="1" applyAlignment="1">
      <alignment horizontal="center" vertical="center" wrapText="1"/>
    </xf>
    <xf numFmtId="3" fontId="83" fillId="0" borderId="10" xfId="42" applyNumberFormat="1" applyFont="1" applyFill="1" applyBorder="1" applyAlignment="1">
      <alignment horizontal="right" vertical="center" wrapText="1"/>
    </xf>
    <xf numFmtId="0" fontId="85" fillId="33" borderId="0" xfId="0" applyFont="1" applyFill="1" applyBorder="1" applyAlignment="1">
      <alignment vertical="center"/>
    </xf>
    <xf numFmtId="0" fontId="83" fillId="33" borderId="0" xfId="0" applyFont="1" applyFill="1" applyBorder="1" applyAlignment="1">
      <alignment vertical="center"/>
    </xf>
    <xf numFmtId="0" fontId="84" fillId="33" borderId="0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182" fontId="14" fillId="0" borderId="10" xfId="0" applyNumberFormat="1" applyFont="1" applyBorder="1" applyAlignment="1">
      <alignment horizontal="center" vertical="center" wrapText="1"/>
    </xf>
    <xf numFmtId="175" fontId="15" fillId="0" borderId="10" xfId="0" applyNumberFormat="1" applyFont="1" applyBorder="1" applyAlignment="1">
      <alignment vertical="center" wrapText="1"/>
    </xf>
    <xf numFmtId="175" fontId="14" fillId="0" borderId="10" xfId="0" applyNumberFormat="1" applyFont="1" applyBorder="1" applyAlignment="1">
      <alignment vertical="center" wrapText="1"/>
    </xf>
    <xf numFmtId="182" fontId="12" fillId="0" borderId="10" xfId="0" applyNumberFormat="1" applyFont="1" applyBorder="1" applyAlignment="1">
      <alignment horizontal="center" vertical="center" wrapText="1"/>
    </xf>
    <xf numFmtId="175" fontId="84" fillId="0" borderId="10" xfId="42" applyNumberFormat="1" applyFont="1" applyFill="1" applyBorder="1" applyAlignment="1">
      <alignment horizontal="center" vertical="center" wrapText="1"/>
    </xf>
    <xf numFmtId="175" fontId="83" fillId="0" borderId="10" xfId="42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" fontId="83" fillId="33" borderId="10" xfId="42" applyNumberFormat="1" applyFont="1" applyFill="1" applyBorder="1" applyAlignment="1">
      <alignment horizontal="center" vertical="center" wrapText="1"/>
    </xf>
    <xf numFmtId="4" fontId="84" fillId="33" borderId="10" xfId="42" applyNumberFormat="1" applyFont="1" applyFill="1" applyBorder="1" applyAlignment="1">
      <alignment horizontal="center" vertical="center" wrapText="1"/>
    </xf>
    <xf numFmtId="0" fontId="86" fillId="33" borderId="0" xfId="0" applyFont="1" applyFill="1" applyBorder="1" applyAlignment="1">
      <alignment horizontal="center" vertical="center"/>
    </xf>
    <xf numFmtId="0" fontId="84" fillId="33" borderId="0" xfId="0" applyFont="1" applyFill="1" applyAlignment="1">
      <alignment horizontal="center" vertical="center"/>
    </xf>
    <xf numFmtId="0" fontId="84" fillId="33" borderId="0" xfId="0" applyFont="1" applyFill="1" applyBorder="1" applyAlignment="1">
      <alignment horizontal="center" vertical="center"/>
    </xf>
    <xf numFmtId="0" fontId="72" fillId="34" borderId="10" xfId="0" applyFont="1" applyFill="1" applyBorder="1" applyAlignment="1">
      <alignment horizontal="left" vertical="center" wrapText="1"/>
    </xf>
    <xf numFmtId="4" fontId="72" fillId="34" borderId="10" xfId="42" applyNumberFormat="1" applyFont="1" applyFill="1" applyBorder="1" applyAlignment="1">
      <alignment horizontal="right" vertical="center" wrapText="1"/>
    </xf>
    <xf numFmtId="3" fontId="72" fillId="34" borderId="10" xfId="42" applyNumberFormat="1" applyFont="1" applyFill="1" applyBorder="1" applyAlignment="1">
      <alignment horizontal="right" vertical="center" wrapText="1"/>
    </xf>
    <xf numFmtId="0" fontId="85" fillId="0" borderId="10" xfId="0" applyFont="1" applyBorder="1" applyAlignment="1">
      <alignment vertical="center"/>
    </xf>
    <xf numFmtId="0" fontId="85" fillId="0" borderId="0" xfId="0" applyFont="1" applyAlignment="1">
      <alignment vertical="center"/>
    </xf>
    <xf numFmtId="0" fontId="85" fillId="0" borderId="10" xfId="0" applyFont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left" vertical="center" wrapText="1"/>
    </xf>
    <xf numFmtId="175" fontId="73" fillId="33" borderId="10" xfId="42" applyNumberFormat="1" applyFont="1" applyFill="1" applyBorder="1" applyAlignment="1">
      <alignment horizontal="left" vertical="center" wrapText="1"/>
    </xf>
    <xf numFmtId="4" fontId="73" fillId="33" borderId="10" xfId="42" applyNumberFormat="1" applyFont="1" applyFill="1" applyBorder="1" applyAlignment="1">
      <alignment horizontal="right" vertical="center" wrapText="1"/>
    </xf>
    <xf numFmtId="181" fontId="72" fillId="33" borderId="10" xfId="0" applyNumberFormat="1" applyFont="1" applyFill="1" applyBorder="1" applyAlignment="1">
      <alignment horizontal="center" vertical="center" wrapText="1"/>
    </xf>
    <xf numFmtId="0" fontId="87" fillId="33" borderId="0" xfId="0" applyFont="1" applyFill="1" applyAlignment="1">
      <alignment/>
    </xf>
    <xf numFmtId="182" fontId="72" fillId="33" borderId="10" xfId="0" applyNumberFormat="1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1" fontId="77" fillId="33" borderId="10" xfId="0" applyNumberFormat="1" applyFont="1" applyFill="1" applyBorder="1" applyAlignment="1">
      <alignment horizontal="center" vertical="center" wrapText="1"/>
    </xf>
    <xf numFmtId="174" fontId="72" fillId="33" borderId="10" xfId="42" applyNumberFormat="1" applyFont="1" applyFill="1" applyBorder="1" applyAlignment="1">
      <alignment horizontal="center" vertical="center" wrapText="1"/>
    </xf>
    <xf numFmtId="175" fontId="72" fillId="33" borderId="10" xfId="42" applyNumberFormat="1" applyFont="1" applyFill="1" applyBorder="1" applyAlignment="1">
      <alignment horizontal="center" vertical="center" wrapText="1"/>
    </xf>
    <xf numFmtId="0" fontId="73" fillId="33" borderId="0" xfId="0" applyFont="1" applyFill="1" applyAlignment="1">
      <alignment/>
    </xf>
    <xf numFmtId="0" fontId="88" fillId="33" borderId="0" xfId="0" applyFont="1" applyFill="1" applyAlignment="1">
      <alignment horizontal="center"/>
    </xf>
    <xf numFmtId="0" fontId="73" fillId="33" borderId="10" xfId="0" applyFont="1" applyFill="1" applyBorder="1" applyAlignment="1">
      <alignment horizontal="right" vertical="center"/>
    </xf>
    <xf numFmtId="181" fontId="73" fillId="33" borderId="10" xfId="0" applyNumberFormat="1" applyFont="1" applyFill="1" applyBorder="1" applyAlignment="1">
      <alignment horizontal="right" vertical="center"/>
    </xf>
    <xf numFmtId="0" fontId="73" fillId="33" borderId="10" xfId="0" applyFont="1" applyFill="1" applyBorder="1" applyAlignment="1">
      <alignment horizontal="center" vertical="center" wrapText="1"/>
    </xf>
    <xf numFmtId="174" fontId="73" fillId="33" borderId="10" xfId="42" applyNumberFormat="1" applyFont="1" applyFill="1" applyBorder="1" applyAlignment="1">
      <alignment horizontal="center" vertical="center"/>
    </xf>
    <xf numFmtId="175" fontId="73" fillId="33" borderId="10" xfId="42" applyNumberFormat="1" applyFont="1" applyFill="1" applyBorder="1" applyAlignment="1">
      <alignment horizontal="center" vertical="center"/>
    </xf>
    <xf numFmtId="3" fontId="73" fillId="33" borderId="10" xfId="0" applyNumberFormat="1" applyFont="1" applyFill="1" applyBorder="1" applyAlignment="1">
      <alignment horizontal="right" vertical="center" wrapText="1"/>
    </xf>
    <xf numFmtId="3" fontId="72" fillId="33" borderId="10" xfId="0" applyNumberFormat="1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/>
    </xf>
    <xf numFmtId="181" fontId="87" fillId="33" borderId="0" xfId="0" applyNumberFormat="1" applyFont="1" applyFill="1" applyAlignment="1">
      <alignment horizontal="right"/>
    </xf>
    <xf numFmtId="3" fontId="73" fillId="33" borderId="0" xfId="0" applyNumberFormat="1" applyFont="1" applyFill="1" applyAlignment="1">
      <alignment horizontal="center" vertical="center" wrapText="1"/>
    </xf>
    <xf numFmtId="0" fontId="89" fillId="33" borderId="0" xfId="0" applyFont="1" applyFill="1" applyAlignment="1">
      <alignment/>
    </xf>
    <xf numFmtId="0" fontId="87" fillId="33" borderId="0" xfId="0" applyFont="1" applyFill="1" applyBorder="1" applyAlignment="1">
      <alignment/>
    </xf>
    <xf numFmtId="0" fontId="72" fillId="33" borderId="10" xfId="0" applyFont="1" applyFill="1" applyBorder="1" applyAlignment="1">
      <alignment horizontal="center" vertical="center" wrapText="1"/>
    </xf>
    <xf numFmtId="0" fontId="84" fillId="33" borderId="0" xfId="0" applyFont="1" applyFill="1" applyAlignment="1">
      <alignment horizontal="center" vertical="center"/>
    </xf>
    <xf numFmtId="0" fontId="86" fillId="33" borderId="0" xfId="0" applyFont="1" applyFill="1" applyAlignment="1">
      <alignment horizontal="center" vertical="center"/>
    </xf>
    <xf numFmtId="3" fontId="86" fillId="33" borderId="0" xfId="42" applyNumberFormat="1" applyFont="1" applyFill="1" applyBorder="1" applyAlignment="1">
      <alignment horizontal="center" vertical="center"/>
    </xf>
    <xf numFmtId="3" fontId="84" fillId="33" borderId="0" xfId="42" applyNumberFormat="1" applyFont="1" applyFill="1" applyBorder="1" applyAlignment="1">
      <alignment horizontal="center" vertical="center"/>
    </xf>
    <xf numFmtId="0" fontId="86" fillId="33" borderId="0" xfId="0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75" fontId="83" fillId="0" borderId="14" xfId="42" applyNumberFormat="1" applyFont="1" applyFill="1" applyBorder="1" applyAlignment="1">
      <alignment horizontal="center" vertical="center" wrapText="1"/>
    </xf>
    <xf numFmtId="175" fontId="83" fillId="0" borderId="15" xfId="42" applyNumberFormat="1" applyFont="1" applyFill="1" applyBorder="1" applyAlignment="1">
      <alignment horizontal="center" vertical="center" wrapText="1"/>
    </xf>
    <xf numFmtId="0" fontId="73" fillId="33" borderId="14" xfId="0" applyFont="1" applyFill="1" applyBorder="1" applyAlignment="1">
      <alignment horizontal="center" vertical="center"/>
    </xf>
    <xf numFmtId="0" fontId="73" fillId="33" borderId="15" xfId="0" applyFont="1" applyFill="1" applyBorder="1" applyAlignment="1">
      <alignment horizontal="center" vertical="center"/>
    </xf>
    <xf numFmtId="0" fontId="73" fillId="33" borderId="16" xfId="0" applyFont="1" applyFill="1" applyBorder="1" applyAlignment="1">
      <alignment horizontal="center" vertical="center"/>
    </xf>
    <xf numFmtId="0" fontId="73" fillId="33" borderId="14" xfId="0" applyNumberFormat="1" applyFont="1" applyFill="1" applyBorder="1" applyAlignment="1">
      <alignment horizontal="center" vertical="center" wrapText="1"/>
    </xf>
    <xf numFmtId="0" fontId="73" fillId="33" borderId="16" xfId="0" applyNumberFormat="1" applyFont="1" applyFill="1" applyBorder="1" applyAlignment="1">
      <alignment horizontal="center" vertical="center" wrapText="1"/>
    </xf>
    <xf numFmtId="0" fontId="73" fillId="33" borderId="14" xfId="0" applyFont="1" applyFill="1" applyBorder="1" applyAlignment="1">
      <alignment horizontal="center" vertical="center" wrapText="1"/>
    </xf>
    <xf numFmtId="0" fontId="73" fillId="33" borderId="16" xfId="0" applyFont="1" applyFill="1" applyBorder="1" applyAlignment="1">
      <alignment horizontal="center" vertical="center" wrapText="1"/>
    </xf>
    <xf numFmtId="3" fontId="72" fillId="33" borderId="14" xfId="0" applyNumberFormat="1" applyFont="1" applyFill="1" applyBorder="1" applyAlignment="1">
      <alignment horizontal="center" vertical="center"/>
    </xf>
    <xf numFmtId="3" fontId="72" fillId="33" borderId="16" xfId="0" applyNumberFormat="1" applyFont="1" applyFill="1" applyBorder="1" applyAlignment="1">
      <alignment horizontal="center" vertical="center"/>
    </xf>
    <xf numFmtId="0" fontId="73" fillId="33" borderId="15" xfId="0" applyFont="1" applyFill="1" applyBorder="1" applyAlignment="1">
      <alignment horizontal="center" vertical="center" wrapText="1"/>
    </xf>
    <xf numFmtId="0" fontId="73" fillId="33" borderId="15" xfId="0" applyNumberFormat="1" applyFont="1" applyFill="1" applyBorder="1" applyAlignment="1">
      <alignment horizontal="center" vertical="center" wrapText="1"/>
    </xf>
    <xf numFmtId="3" fontId="72" fillId="33" borderId="15" xfId="0" applyNumberFormat="1" applyFont="1" applyFill="1" applyBorder="1" applyAlignment="1">
      <alignment horizontal="center" vertical="center"/>
    </xf>
    <xf numFmtId="3" fontId="72" fillId="33" borderId="10" xfId="0" applyNumberFormat="1" applyFont="1" applyFill="1" applyBorder="1" applyAlignment="1">
      <alignment horizontal="center" vertical="center" wrapText="1"/>
    </xf>
    <xf numFmtId="182" fontId="73" fillId="33" borderId="14" xfId="0" applyNumberFormat="1" applyFont="1" applyFill="1" applyBorder="1" applyAlignment="1">
      <alignment horizontal="center" vertical="center"/>
    </xf>
    <xf numFmtId="182" fontId="73" fillId="33" borderId="15" xfId="0" applyNumberFormat="1" applyFont="1" applyFill="1" applyBorder="1" applyAlignment="1">
      <alignment horizontal="center" vertical="center"/>
    </xf>
    <xf numFmtId="182" fontId="73" fillId="33" borderId="16" xfId="0" applyNumberFormat="1" applyFont="1" applyFill="1" applyBorder="1" applyAlignment="1">
      <alignment horizontal="center" vertical="center"/>
    </xf>
    <xf numFmtId="182" fontId="73" fillId="33" borderId="14" xfId="42" applyNumberFormat="1" applyFont="1" applyFill="1" applyBorder="1" applyAlignment="1">
      <alignment horizontal="center" vertical="center" wrapText="1"/>
    </xf>
    <xf numFmtId="182" fontId="73" fillId="33" borderId="15" xfId="42" applyNumberFormat="1" applyFont="1" applyFill="1" applyBorder="1" applyAlignment="1">
      <alignment horizontal="center" vertical="center" wrapText="1"/>
    </xf>
    <xf numFmtId="182" fontId="73" fillId="33" borderId="16" xfId="42" applyNumberFormat="1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2" fillId="33" borderId="12" xfId="0" applyFont="1" applyFill="1" applyBorder="1" applyAlignment="1">
      <alignment horizontal="center" vertical="center" wrapText="1"/>
    </xf>
    <xf numFmtId="0" fontId="72" fillId="33" borderId="17" xfId="0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182" fontId="72" fillId="33" borderId="10" xfId="0" applyNumberFormat="1" applyFont="1" applyFill="1" applyBorder="1" applyAlignment="1">
      <alignment horizontal="center" vertical="center"/>
    </xf>
    <xf numFmtId="182" fontId="72" fillId="33" borderId="14" xfId="0" applyNumberFormat="1" applyFont="1" applyFill="1" applyBorder="1" applyAlignment="1">
      <alignment horizontal="center" vertical="center" wrapText="1"/>
    </xf>
    <xf numFmtId="182" fontId="72" fillId="33" borderId="16" xfId="0" applyNumberFormat="1" applyFont="1" applyFill="1" applyBorder="1" applyAlignment="1">
      <alignment horizontal="center" vertical="center" wrapText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83"/>
  <sheetViews>
    <sheetView zoomScale="90" zoomScaleNormal="90" zoomScaleSheetLayoutView="100" zoomScalePageLayoutView="0" workbookViewId="0" topLeftCell="A4">
      <pane ySplit="3" topLeftCell="A40" activePane="bottomLeft" state="frozen"/>
      <selection pane="topLeft" activeCell="A4" sqref="A4"/>
      <selection pane="bottomLeft" activeCell="C65" sqref="C65"/>
    </sheetView>
  </sheetViews>
  <sheetFormatPr defaultColWidth="9.140625" defaultRowHeight="12.75"/>
  <cols>
    <col min="1" max="1" width="5.8515625" style="51" customWidth="1"/>
    <col min="2" max="2" width="7.57421875" style="52" customWidth="1"/>
    <col min="3" max="3" width="51.00390625" style="53" customWidth="1"/>
    <col min="4" max="4" width="8.140625" style="52" customWidth="1"/>
    <col min="5" max="5" width="7.00390625" style="54" customWidth="1"/>
    <col min="6" max="6" width="11.421875" style="55" customWidth="1"/>
    <col min="7" max="7" width="10.57421875" style="56" customWidth="1"/>
    <col min="8" max="8" width="15.421875" style="57" customWidth="1"/>
    <col min="9" max="9" width="9.7109375" style="58" customWidth="1"/>
    <col min="10" max="10" width="20.8515625" style="57" customWidth="1"/>
    <col min="11" max="11" width="13.7109375" style="59" customWidth="1"/>
    <col min="12" max="12" width="9.140625" style="57" customWidth="1"/>
    <col min="13" max="16384" width="9.140625" style="11" customWidth="1"/>
  </cols>
  <sheetData>
    <row r="1" spans="1:12" s="26" customFormat="1" ht="22.5" customHeight="1">
      <c r="A1" s="236" t="s">
        <v>181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97"/>
    </row>
    <row r="2" spans="1:12" s="26" customFormat="1" ht="24" customHeight="1">
      <c r="A2" s="236" t="s">
        <v>188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97"/>
    </row>
    <row r="3" spans="1:12" s="26" customFormat="1" ht="23.25" customHeight="1">
      <c r="A3" s="236" t="s">
        <v>186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97"/>
    </row>
    <row r="4" spans="1:12" s="25" customFormat="1" ht="84" customHeight="1">
      <c r="A4" s="12" t="s">
        <v>5</v>
      </c>
      <c r="B4" s="12"/>
      <c r="C4" s="12" t="s">
        <v>10</v>
      </c>
      <c r="D4" s="12" t="s">
        <v>1</v>
      </c>
      <c r="E4" s="27" t="s">
        <v>2</v>
      </c>
      <c r="F4" s="28" t="s">
        <v>0</v>
      </c>
      <c r="G4" s="29" t="s">
        <v>3</v>
      </c>
      <c r="H4" s="31" t="s">
        <v>4</v>
      </c>
      <c r="I4" s="31" t="s">
        <v>18</v>
      </c>
      <c r="J4" s="31" t="s">
        <v>22</v>
      </c>
      <c r="K4" s="31" t="s">
        <v>29</v>
      </c>
      <c r="L4" s="30" t="s">
        <v>27</v>
      </c>
    </row>
    <row r="5" spans="1:12" s="34" customFormat="1" ht="17.25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98"/>
    </row>
    <row r="6" spans="1:12" s="37" customFormat="1" ht="35.25" customHeight="1">
      <c r="A6" s="32"/>
      <c r="B6" s="32"/>
      <c r="C6" s="35" t="s">
        <v>28</v>
      </c>
      <c r="D6" s="32"/>
      <c r="E6" s="32"/>
      <c r="F6" s="60">
        <f>F7+F29+F59</f>
        <v>732.9</v>
      </c>
      <c r="G6" s="32" t="s">
        <v>33</v>
      </c>
      <c r="H6" s="36"/>
      <c r="I6" s="32"/>
      <c r="J6" s="36">
        <f>J7+J29+J59</f>
        <v>1712796120</v>
      </c>
      <c r="K6" s="32"/>
      <c r="L6" s="36"/>
    </row>
    <row r="7" spans="1:12" s="25" customFormat="1" ht="36" customHeight="1">
      <c r="A7" s="1">
        <v>1</v>
      </c>
      <c r="B7" s="1"/>
      <c r="C7" s="2" t="s">
        <v>182</v>
      </c>
      <c r="D7" s="3">
        <v>98</v>
      </c>
      <c r="E7" s="3">
        <v>23</v>
      </c>
      <c r="F7" s="4">
        <v>139.6</v>
      </c>
      <c r="G7" s="5" t="s">
        <v>33</v>
      </c>
      <c r="H7" s="6"/>
      <c r="I7" s="7"/>
      <c r="J7" s="6">
        <f>J8+J11+J26+J27</f>
        <v>584832800</v>
      </c>
      <c r="K7" s="31"/>
      <c r="L7" s="30">
        <v>1</v>
      </c>
    </row>
    <row r="8" spans="1:12" s="25" customFormat="1" ht="30.75" customHeight="1">
      <c r="A8" s="8" t="s">
        <v>6</v>
      </c>
      <c r="B8" s="8"/>
      <c r="C8" s="38" t="s">
        <v>9</v>
      </c>
      <c r="D8" s="12"/>
      <c r="E8" s="12"/>
      <c r="F8" s="12"/>
      <c r="G8" s="29"/>
      <c r="H8" s="30"/>
      <c r="I8" s="31"/>
      <c r="J8" s="30">
        <f>SUM(J9:J10)</f>
        <v>559400000</v>
      </c>
      <c r="K8" s="30"/>
      <c r="L8" s="30">
        <v>1</v>
      </c>
    </row>
    <row r="9" spans="1:12" s="20" customFormat="1" ht="32.25" customHeight="1">
      <c r="A9" s="8"/>
      <c r="B9" s="9">
        <v>1</v>
      </c>
      <c r="C9" s="39" t="s">
        <v>183</v>
      </c>
      <c r="D9" s="13">
        <v>98</v>
      </c>
      <c r="E9" s="13">
        <v>23</v>
      </c>
      <c r="F9" s="15">
        <v>100</v>
      </c>
      <c r="G9" s="40" t="s">
        <v>33</v>
      </c>
      <c r="H9" s="41">
        <v>5000000</v>
      </c>
      <c r="I9" s="18">
        <v>1</v>
      </c>
      <c r="J9" s="41">
        <f>F9*H9</f>
        <v>500000000</v>
      </c>
      <c r="K9" s="41"/>
      <c r="L9" s="30">
        <v>1</v>
      </c>
    </row>
    <row r="10" spans="1:12" s="20" customFormat="1" ht="32.25" customHeight="1">
      <c r="A10" s="8"/>
      <c r="B10" s="9">
        <v>2</v>
      </c>
      <c r="C10" s="39" t="s">
        <v>20</v>
      </c>
      <c r="D10" s="13">
        <v>98</v>
      </c>
      <c r="E10" s="13">
        <v>23</v>
      </c>
      <c r="F10" s="15">
        <v>39.6</v>
      </c>
      <c r="G10" s="40" t="s">
        <v>33</v>
      </c>
      <c r="H10" s="41">
        <v>1500000</v>
      </c>
      <c r="I10" s="18">
        <v>1</v>
      </c>
      <c r="J10" s="41">
        <f>F10*H10</f>
        <v>59400000</v>
      </c>
      <c r="K10" s="41"/>
      <c r="L10" s="30">
        <v>1</v>
      </c>
    </row>
    <row r="11" spans="1:12" s="25" customFormat="1" ht="31.5" customHeight="1">
      <c r="A11" s="8" t="s">
        <v>7</v>
      </c>
      <c r="B11" s="8"/>
      <c r="C11" s="38" t="s">
        <v>8</v>
      </c>
      <c r="D11" s="12"/>
      <c r="E11" s="12"/>
      <c r="F11" s="22"/>
      <c r="G11" s="29"/>
      <c r="H11" s="30"/>
      <c r="I11" s="31"/>
      <c r="J11" s="30">
        <f>J12+J15</f>
        <v>25432800</v>
      </c>
      <c r="K11" s="30"/>
      <c r="L11" s="30">
        <v>1</v>
      </c>
    </row>
    <row r="12" spans="1:12" s="25" customFormat="1" ht="31.5" customHeight="1">
      <c r="A12" s="8"/>
      <c r="B12" s="8" t="s">
        <v>23</v>
      </c>
      <c r="C12" s="38" t="s">
        <v>24</v>
      </c>
      <c r="D12" s="12"/>
      <c r="E12" s="12"/>
      <c r="F12" s="22"/>
      <c r="G12" s="29"/>
      <c r="H12" s="30"/>
      <c r="I12" s="31"/>
      <c r="J12" s="30">
        <f>SUM(J13:J14)</f>
        <v>12800000</v>
      </c>
      <c r="K12" s="30"/>
      <c r="L12" s="30">
        <v>1</v>
      </c>
    </row>
    <row r="13" spans="1:12" s="20" customFormat="1" ht="51" customHeight="1">
      <c r="A13" s="12"/>
      <c r="B13" s="13">
        <v>1</v>
      </c>
      <c r="C13" s="14" t="s">
        <v>184</v>
      </c>
      <c r="D13" s="13"/>
      <c r="E13" s="13"/>
      <c r="F13" s="15">
        <v>30</v>
      </c>
      <c r="G13" s="16" t="s">
        <v>11</v>
      </c>
      <c r="H13" s="17">
        <v>120000</v>
      </c>
      <c r="I13" s="18">
        <v>1</v>
      </c>
      <c r="J13" s="19">
        <f>I13*H13*F13</f>
        <v>3600000</v>
      </c>
      <c r="K13" s="19"/>
      <c r="L13" s="30">
        <v>1</v>
      </c>
    </row>
    <row r="14" spans="1:13" s="20" customFormat="1" ht="51" customHeight="1">
      <c r="A14" s="12"/>
      <c r="B14" s="13">
        <v>2</v>
      </c>
      <c r="C14" s="14" t="s">
        <v>187</v>
      </c>
      <c r="D14" s="13"/>
      <c r="E14" s="13"/>
      <c r="F14" s="64">
        <f>25*1.6</f>
        <v>40</v>
      </c>
      <c r="G14" s="16" t="s">
        <v>11</v>
      </c>
      <c r="H14" s="17">
        <v>230000</v>
      </c>
      <c r="I14" s="18">
        <v>1</v>
      </c>
      <c r="J14" s="19">
        <f>I14*H14*F14</f>
        <v>9200000</v>
      </c>
      <c r="K14" s="19"/>
      <c r="L14" s="30">
        <v>1</v>
      </c>
      <c r="M14" s="20" t="s">
        <v>214</v>
      </c>
    </row>
    <row r="15" spans="1:12" s="49" customFormat="1" ht="33" customHeight="1">
      <c r="A15" s="42"/>
      <c r="B15" s="12" t="s">
        <v>25</v>
      </c>
      <c r="C15" s="21" t="s">
        <v>26</v>
      </c>
      <c r="D15" s="43"/>
      <c r="E15" s="43"/>
      <c r="F15" s="44"/>
      <c r="G15" s="45"/>
      <c r="H15" s="46"/>
      <c r="I15" s="47"/>
      <c r="J15" s="24">
        <f>SUM(J16:J25)</f>
        <v>12632800</v>
      </c>
      <c r="K15" s="48"/>
      <c r="L15" s="30">
        <v>1</v>
      </c>
    </row>
    <row r="16" spans="1:13" s="20" customFormat="1" ht="30.75" customHeight="1">
      <c r="A16" s="12"/>
      <c r="B16" s="13">
        <v>1</v>
      </c>
      <c r="C16" s="10" t="s">
        <v>193</v>
      </c>
      <c r="D16" s="13"/>
      <c r="E16" s="13"/>
      <c r="F16" s="41">
        <v>30</v>
      </c>
      <c r="G16" s="16" t="s">
        <v>12</v>
      </c>
      <c r="H16" s="17">
        <v>19000</v>
      </c>
      <c r="I16" s="18">
        <v>0.8</v>
      </c>
      <c r="J16" s="19">
        <f>F16*H16*I16</f>
        <v>456000</v>
      </c>
      <c r="K16" s="19"/>
      <c r="L16" s="30">
        <v>1</v>
      </c>
      <c r="M16" s="20" t="s">
        <v>214</v>
      </c>
    </row>
    <row r="17" spans="1:12" s="20" customFormat="1" ht="27.75" customHeight="1">
      <c r="A17" s="12"/>
      <c r="B17" s="13">
        <v>2</v>
      </c>
      <c r="C17" s="10" t="s">
        <v>194</v>
      </c>
      <c r="D17" s="13"/>
      <c r="E17" s="13"/>
      <c r="F17" s="41">
        <v>1</v>
      </c>
      <c r="G17" s="16" t="s">
        <v>12</v>
      </c>
      <c r="H17" s="17">
        <v>740000</v>
      </c>
      <c r="I17" s="18">
        <v>0.8</v>
      </c>
      <c r="J17" s="19">
        <f aca="true" t="shared" si="0" ref="J17:J25">F17*H17*I17</f>
        <v>592000</v>
      </c>
      <c r="K17" s="19"/>
      <c r="L17" s="30">
        <v>1</v>
      </c>
    </row>
    <row r="18" spans="1:12" s="20" customFormat="1" ht="27.75" customHeight="1">
      <c r="A18" s="12"/>
      <c r="B18" s="13">
        <v>3</v>
      </c>
      <c r="C18" s="10" t="s">
        <v>195</v>
      </c>
      <c r="D18" s="13"/>
      <c r="E18" s="13"/>
      <c r="F18" s="41">
        <v>2</v>
      </c>
      <c r="G18" s="16" t="s">
        <v>12</v>
      </c>
      <c r="H18" s="17">
        <v>425000</v>
      </c>
      <c r="I18" s="18">
        <v>0.8</v>
      </c>
      <c r="J18" s="19">
        <f t="shared" si="0"/>
        <v>680000</v>
      </c>
      <c r="K18" s="19"/>
      <c r="L18" s="30">
        <v>1</v>
      </c>
    </row>
    <row r="19" spans="1:13" s="20" customFormat="1" ht="27.75" customHeight="1">
      <c r="A19" s="12"/>
      <c r="B19" s="13">
        <v>4</v>
      </c>
      <c r="C19" s="14" t="s">
        <v>217</v>
      </c>
      <c r="D19" s="13"/>
      <c r="E19" s="13"/>
      <c r="F19" s="41">
        <v>2</v>
      </c>
      <c r="G19" s="16" t="s">
        <v>12</v>
      </c>
      <c r="H19" s="17">
        <v>2517000</v>
      </c>
      <c r="I19" s="18">
        <v>0.8</v>
      </c>
      <c r="J19" s="19">
        <f>F19*H19*I19</f>
        <v>4027200</v>
      </c>
      <c r="K19" s="19"/>
      <c r="L19" s="30">
        <v>1</v>
      </c>
      <c r="M19" s="20" t="s">
        <v>214</v>
      </c>
    </row>
    <row r="20" spans="1:13" s="20" customFormat="1" ht="27.75" customHeight="1">
      <c r="A20" s="12"/>
      <c r="B20" s="13">
        <v>5</v>
      </c>
      <c r="C20" s="10" t="s">
        <v>185</v>
      </c>
      <c r="D20" s="13"/>
      <c r="E20" s="13"/>
      <c r="F20" s="41">
        <v>2</v>
      </c>
      <c r="G20" s="16" t="s">
        <v>12</v>
      </c>
      <c r="H20" s="17">
        <v>345000</v>
      </c>
      <c r="I20" s="18">
        <v>0.8</v>
      </c>
      <c r="J20" s="19">
        <f t="shared" si="0"/>
        <v>552000</v>
      </c>
      <c r="K20" s="19"/>
      <c r="L20" s="30">
        <v>1</v>
      </c>
      <c r="M20" s="20" t="s">
        <v>214</v>
      </c>
    </row>
    <row r="21" spans="1:13" s="20" customFormat="1" ht="27.75" customHeight="1">
      <c r="A21" s="12"/>
      <c r="B21" s="13">
        <v>6</v>
      </c>
      <c r="C21" s="10" t="s">
        <v>196</v>
      </c>
      <c r="D21" s="13"/>
      <c r="E21" s="13"/>
      <c r="F21" s="41">
        <v>7</v>
      </c>
      <c r="G21" s="16" t="s">
        <v>12</v>
      </c>
      <c r="H21" s="17">
        <v>94000</v>
      </c>
      <c r="I21" s="18">
        <v>0.8</v>
      </c>
      <c r="J21" s="19">
        <f t="shared" si="0"/>
        <v>526400</v>
      </c>
      <c r="K21" s="19"/>
      <c r="L21" s="30">
        <v>1</v>
      </c>
      <c r="M21" s="20" t="s">
        <v>214</v>
      </c>
    </row>
    <row r="22" spans="1:13" s="20" customFormat="1" ht="27.75" customHeight="1">
      <c r="A22" s="12"/>
      <c r="B22" s="13">
        <v>7</v>
      </c>
      <c r="C22" s="50" t="s">
        <v>197</v>
      </c>
      <c r="D22" s="13"/>
      <c r="E22" s="13"/>
      <c r="F22" s="41">
        <v>1</v>
      </c>
      <c r="G22" s="16" t="s">
        <v>12</v>
      </c>
      <c r="H22" s="17">
        <v>75000</v>
      </c>
      <c r="I22" s="18">
        <v>0.8</v>
      </c>
      <c r="J22" s="19">
        <f t="shared" si="0"/>
        <v>60000</v>
      </c>
      <c r="K22" s="19"/>
      <c r="L22" s="30">
        <v>1</v>
      </c>
      <c r="M22" s="20" t="s">
        <v>214</v>
      </c>
    </row>
    <row r="23" spans="1:13" s="20" customFormat="1" ht="27.75" customHeight="1">
      <c r="A23" s="12"/>
      <c r="B23" s="13">
        <v>8</v>
      </c>
      <c r="C23" s="50" t="s">
        <v>218</v>
      </c>
      <c r="D23" s="13"/>
      <c r="E23" s="13"/>
      <c r="F23" s="41">
        <v>2</v>
      </c>
      <c r="G23" s="16" t="s">
        <v>12</v>
      </c>
      <c r="H23" s="17">
        <v>1270000</v>
      </c>
      <c r="I23" s="18">
        <v>0.8</v>
      </c>
      <c r="J23" s="19">
        <f t="shared" si="0"/>
        <v>2032000</v>
      </c>
      <c r="K23" s="19"/>
      <c r="L23" s="30">
        <v>1</v>
      </c>
      <c r="M23" s="20" t="s">
        <v>214</v>
      </c>
    </row>
    <row r="24" spans="1:12" s="20" customFormat="1" ht="27.75" customHeight="1">
      <c r="A24" s="12"/>
      <c r="B24" s="13">
        <v>9</v>
      </c>
      <c r="C24" s="50" t="s">
        <v>198</v>
      </c>
      <c r="D24" s="13"/>
      <c r="E24" s="13"/>
      <c r="F24" s="41">
        <v>2</v>
      </c>
      <c r="G24" s="16" t="s">
        <v>12</v>
      </c>
      <c r="H24" s="17">
        <v>1559000</v>
      </c>
      <c r="I24" s="18">
        <v>0.8</v>
      </c>
      <c r="J24" s="19">
        <f t="shared" si="0"/>
        <v>2494400</v>
      </c>
      <c r="K24" s="19"/>
      <c r="L24" s="30">
        <v>1</v>
      </c>
    </row>
    <row r="25" spans="1:13" s="20" customFormat="1" ht="27.75" customHeight="1">
      <c r="A25" s="12"/>
      <c r="B25" s="13">
        <v>10</v>
      </c>
      <c r="C25" s="10" t="s">
        <v>220</v>
      </c>
      <c r="D25" s="13"/>
      <c r="E25" s="13"/>
      <c r="F25" s="41">
        <v>2</v>
      </c>
      <c r="G25" s="16" t="s">
        <v>12</v>
      </c>
      <c r="H25" s="17">
        <v>758000</v>
      </c>
      <c r="I25" s="18">
        <v>0.8</v>
      </c>
      <c r="J25" s="19">
        <f t="shared" si="0"/>
        <v>1212800</v>
      </c>
      <c r="K25" s="19"/>
      <c r="L25" s="30">
        <v>1</v>
      </c>
      <c r="M25" s="20" t="s">
        <v>214</v>
      </c>
    </row>
    <row r="26" spans="1:12" s="25" customFormat="1" ht="60" customHeight="1">
      <c r="A26" s="8" t="s">
        <v>15</v>
      </c>
      <c r="B26" s="8"/>
      <c r="C26" s="38" t="s">
        <v>189</v>
      </c>
      <c r="D26" s="12"/>
      <c r="E26" s="12"/>
      <c r="F26" s="30">
        <v>1</v>
      </c>
      <c r="G26" s="29" t="s">
        <v>14</v>
      </c>
      <c r="H26" s="30">
        <v>3500000</v>
      </c>
      <c r="I26" s="23">
        <v>1</v>
      </c>
      <c r="J26" s="30"/>
      <c r="K26" s="30"/>
      <c r="L26" s="30">
        <v>1</v>
      </c>
    </row>
    <row r="27" spans="1:12" s="25" customFormat="1" ht="60" customHeight="1">
      <c r="A27" s="8" t="s">
        <v>16</v>
      </c>
      <c r="B27" s="8"/>
      <c r="C27" s="38" t="s">
        <v>59</v>
      </c>
      <c r="D27" s="12"/>
      <c r="E27" s="12"/>
      <c r="F27" s="30"/>
      <c r="G27" s="29" t="s">
        <v>19</v>
      </c>
      <c r="H27" s="30">
        <v>2700000</v>
      </c>
      <c r="I27" s="23">
        <v>1</v>
      </c>
      <c r="J27" s="30">
        <f>I27*H27*F27</f>
        <v>0</v>
      </c>
      <c r="K27" s="30"/>
      <c r="L27" s="30">
        <v>1</v>
      </c>
    </row>
    <row r="28" spans="1:12" s="25" customFormat="1" ht="45">
      <c r="A28" s="8" t="s">
        <v>17</v>
      </c>
      <c r="B28" s="8"/>
      <c r="C28" s="199" t="s">
        <v>219</v>
      </c>
      <c r="D28" s="12"/>
      <c r="E28" s="12"/>
      <c r="F28" s="200"/>
      <c r="G28" s="29" t="s">
        <v>160</v>
      </c>
      <c r="H28" s="201"/>
      <c r="I28" s="23">
        <v>1</v>
      </c>
      <c r="J28" s="30"/>
      <c r="K28" s="30"/>
      <c r="L28" s="30">
        <v>1</v>
      </c>
    </row>
    <row r="29" spans="1:12" s="72" customFormat="1" ht="38.25" customHeight="1">
      <c r="A29" s="1">
        <v>2</v>
      </c>
      <c r="B29" s="1"/>
      <c r="C29" s="2" t="s">
        <v>190</v>
      </c>
      <c r="D29" s="3">
        <v>126</v>
      </c>
      <c r="E29" s="3">
        <v>23</v>
      </c>
      <c r="F29" s="4">
        <v>438.7</v>
      </c>
      <c r="G29" s="5"/>
      <c r="H29" s="6"/>
      <c r="I29" s="86"/>
      <c r="J29" s="6">
        <f>J30+J37+J56+J57</f>
        <v>888834200</v>
      </c>
      <c r="K29" s="71"/>
      <c r="L29" s="69">
        <v>2</v>
      </c>
    </row>
    <row r="30" spans="1:12" s="72" customFormat="1" ht="38.25" customHeight="1">
      <c r="A30" s="65" t="s">
        <v>6</v>
      </c>
      <c r="B30" s="65"/>
      <c r="C30" s="66" t="s">
        <v>9</v>
      </c>
      <c r="D30" s="67"/>
      <c r="E30" s="67"/>
      <c r="F30" s="61"/>
      <c r="G30" s="68"/>
      <c r="H30" s="69"/>
      <c r="I30" s="70"/>
      <c r="J30" s="69">
        <f>J31+J33+J34+J35+J36</f>
        <v>818795000</v>
      </c>
      <c r="K30" s="71"/>
      <c r="L30" s="69">
        <v>2</v>
      </c>
    </row>
    <row r="31" spans="1:12" s="79" customFormat="1" ht="38.25" customHeight="1">
      <c r="A31" s="73"/>
      <c r="B31" s="73">
        <v>1</v>
      </c>
      <c r="C31" s="39" t="s">
        <v>191</v>
      </c>
      <c r="D31" s="75"/>
      <c r="E31" s="75"/>
      <c r="F31" s="76">
        <v>154</v>
      </c>
      <c r="G31" s="77" t="s">
        <v>33</v>
      </c>
      <c r="H31" s="78">
        <v>5000000</v>
      </c>
      <c r="I31" s="70">
        <v>1</v>
      </c>
      <c r="J31" s="41">
        <f>F31*H31</f>
        <v>770000000</v>
      </c>
      <c r="K31" s="87"/>
      <c r="L31" s="69">
        <v>2</v>
      </c>
    </row>
    <row r="32" spans="1:12" s="79" customFormat="1" ht="38.25" customHeight="1">
      <c r="A32" s="73"/>
      <c r="B32" s="73">
        <v>2</v>
      </c>
      <c r="C32" s="39" t="s">
        <v>192</v>
      </c>
      <c r="D32" s="75"/>
      <c r="E32" s="75"/>
      <c r="F32" s="76">
        <v>216</v>
      </c>
      <c r="G32" s="77" t="s">
        <v>33</v>
      </c>
      <c r="H32" s="78"/>
      <c r="I32" s="70"/>
      <c r="J32" s="78"/>
      <c r="K32" s="87"/>
      <c r="L32" s="69">
        <v>2</v>
      </c>
    </row>
    <row r="33" spans="1:12" s="79" customFormat="1" ht="38.25" customHeight="1">
      <c r="A33" s="73"/>
      <c r="B33" s="75" t="s">
        <v>51</v>
      </c>
      <c r="C33" s="83" t="s">
        <v>54</v>
      </c>
      <c r="D33" s="75"/>
      <c r="E33" s="75"/>
      <c r="F33" s="76">
        <v>216</v>
      </c>
      <c r="G33" s="77" t="s">
        <v>33</v>
      </c>
      <c r="H33" s="78">
        <v>50000</v>
      </c>
      <c r="I33" s="70">
        <v>1</v>
      </c>
      <c r="J33" s="78">
        <f>F33*H33</f>
        <v>10800000</v>
      </c>
      <c r="K33" s="87"/>
      <c r="L33" s="69">
        <v>2</v>
      </c>
    </row>
    <row r="34" spans="1:12" s="79" customFormat="1" ht="30" customHeight="1">
      <c r="A34" s="67"/>
      <c r="B34" s="75" t="s">
        <v>51</v>
      </c>
      <c r="C34" s="83" t="s">
        <v>52</v>
      </c>
      <c r="D34" s="75"/>
      <c r="E34" s="75"/>
      <c r="F34" s="76">
        <f>F32</f>
        <v>216</v>
      </c>
      <c r="G34" s="81" t="s">
        <v>33</v>
      </c>
      <c r="H34" s="85">
        <v>10000</v>
      </c>
      <c r="I34" s="70">
        <v>1</v>
      </c>
      <c r="J34" s="63">
        <f>F34*H34*I34</f>
        <v>2160000</v>
      </c>
      <c r="K34" s="63"/>
      <c r="L34" s="69">
        <v>2</v>
      </c>
    </row>
    <row r="35" spans="1:12" s="79" customFormat="1" ht="30" customHeight="1">
      <c r="A35" s="67"/>
      <c r="B35" s="75" t="s">
        <v>51</v>
      </c>
      <c r="C35" s="83" t="s">
        <v>53</v>
      </c>
      <c r="D35" s="75"/>
      <c r="E35" s="75"/>
      <c r="F35" s="76">
        <f>F34</f>
        <v>216</v>
      </c>
      <c r="G35" s="81" t="s">
        <v>33</v>
      </c>
      <c r="H35" s="85">
        <f>50000*3</f>
        <v>150000</v>
      </c>
      <c r="I35" s="70">
        <v>1</v>
      </c>
      <c r="J35" s="63">
        <f>F35*H35*I35</f>
        <v>32400000</v>
      </c>
      <c r="K35" s="63"/>
      <c r="L35" s="69">
        <v>2</v>
      </c>
    </row>
    <row r="36" spans="1:12" s="79" customFormat="1" ht="38.25" customHeight="1">
      <c r="A36" s="73"/>
      <c r="B36" s="73">
        <v>3</v>
      </c>
      <c r="C36" s="39" t="s">
        <v>223</v>
      </c>
      <c r="D36" s="75"/>
      <c r="E36" s="75"/>
      <c r="F36" s="76">
        <v>68.7</v>
      </c>
      <c r="G36" s="77" t="s">
        <v>33</v>
      </c>
      <c r="H36" s="78">
        <v>50000</v>
      </c>
      <c r="I36" s="70">
        <v>1</v>
      </c>
      <c r="J36" s="78">
        <f>F36*H36</f>
        <v>3435000</v>
      </c>
      <c r="K36" s="87"/>
      <c r="L36" s="69">
        <v>2</v>
      </c>
    </row>
    <row r="37" spans="1:12" s="72" customFormat="1" ht="38.25" customHeight="1">
      <c r="A37" s="65" t="s">
        <v>7</v>
      </c>
      <c r="B37" s="65"/>
      <c r="C37" s="38" t="s">
        <v>8</v>
      </c>
      <c r="D37" s="67"/>
      <c r="E37" s="67"/>
      <c r="F37" s="61"/>
      <c r="G37" s="68"/>
      <c r="H37" s="69"/>
      <c r="I37" s="70"/>
      <c r="J37" s="69">
        <f>SUM(J38)+SUM(J42)</f>
        <v>70039200</v>
      </c>
      <c r="K37" s="71"/>
      <c r="L37" s="69">
        <v>2</v>
      </c>
    </row>
    <row r="38" spans="1:12" s="25" customFormat="1" ht="31.5" customHeight="1">
      <c r="A38" s="8"/>
      <c r="B38" s="8" t="s">
        <v>23</v>
      </c>
      <c r="C38" s="38" t="s">
        <v>24</v>
      </c>
      <c r="D38" s="12"/>
      <c r="E38" s="12"/>
      <c r="F38" s="22"/>
      <c r="G38" s="29"/>
      <c r="H38" s="30"/>
      <c r="I38" s="31"/>
      <c r="J38" s="30">
        <f>SUM(J39:J41)</f>
        <v>38888000</v>
      </c>
      <c r="K38" s="30"/>
      <c r="L38" s="69">
        <v>2</v>
      </c>
    </row>
    <row r="39" spans="1:13" s="20" customFormat="1" ht="55.5" customHeight="1">
      <c r="A39" s="12"/>
      <c r="B39" s="13">
        <v>1</v>
      </c>
      <c r="C39" s="14" t="s">
        <v>213</v>
      </c>
      <c r="D39" s="13"/>
      <c r="E39" s="13"/>
      <c r="F39" s="15">
        <f>16*1.6</f>
        <v>25.6</v>
      </c>
      <c r="G39" s="16" t="s">
        <v>11</v>
      </c>
      <c r="H39" s="17">
        <v>230000</v>
      </c>
      <c r="I39" s="18">
        <v>1</v>
      </c>
      <c r="J39" s="19">
        <f>I39*H39*F39</f>
        <v>5888000</v>
      </c>
      <c r="K39" s="19"/>
      <c r="L39" s="69">
        <v>2</v>
      </c>
      <c r="M39" s="20" t="s">
        <v>214</v>
      </c>
    </row>
    <row r="40" spans="1:12" s="20" customFormat="1" ht="35.25" customHeight="1">
      <c r="A40" s="12"/>
      <c r="B40" s="13">
        <v>2</v>
      </c>
      <c r="C40" s="14" t="s">
        <v>216</v>
      </c>
      <c r="D40" s="13"/>
      <c r="E40" s="13"/>
      <c r="F40" s="15">
        <v>24</v>
      </c>
      <c r="G40" s="16" t="s">
        <v>11</v>
      </c>
      <c r="H40" s="17">
        <v>1100000</v>
      </c>
      <c r="I40" s="18">
        <v>1</v>
      </c>
      <c r="J40" s="19">
        <f>I40*H40*F40</f>
        <v>26400000</v>
      </c>
      <c r="K40" s="19"/>
      <c r="L40" s="69"/>
    </row>
    <row r="41" spans="1:13" s="20" customFormat="1" ht="35.25" customHeight="1">
      <c r="A41" s="12"/>
      <c r="B41" s="13">
        <v>3</v>
      </c>
      <c r="C41" s="14" t="s">
        <v>215</v>
      </c>
      <c r="D41" s="13"/>
      <c r="E41" s="13"/>
      <c r="F41" s="15">
        <f>20*1.5</f>
        <v>30</v>
      </c>
      <c r="G41" s="16" t="s">
        <v>11</v>
      </c>
      <c r="H41" s="17">
        <v>220000</v>
      </c>
      <c r="I41" s="18">
        <v>1</v>
      </c>
      <c r="J41" s="19">
        <f>I41*H41*F41</f>
        <v>6600000</v>
      </c>
      <c r="K41" s="19"/>
      <c r="L41" s="69"/>
      <c r="M41" s="20" t="s">
        <v>214</v>
      </c>
    </row>
    <row r="42" spans="1:12" s="49" customFormat="1" ht="33" customHeight="1">
      <c r="A42" s="42"/>
      <c r="B42" s="12" t="s">
        <v>25</v>
      </c>
      <c r="C42" s="21" t="s">
        <v>26</v>
      </c>
      <c r="D42" s="43"/>
      <c r="E42" s="43"/>
      <c r="F42" s="44"/>
      <c r="G42" s="45"/>
      <c r="H42" s="46"/>
      <c r="I42" s="47"/>
      <c r="J42" s="24">
        <f>SUM(J43:J55)</f>
        <v>31151200</v>
      </c>
      <c r="K42" s="48"/>
      <c r="L42" s="69">
        <v>2</v>
      </c>
    </row>
    <row r="43" spans="1:13" s="20" customFormat="1" ht="30.75" customHeight="1">
      <c r="A43" s="12"/>
      <c r="B43" s="13">
        <v>1</v>
      </c>
      <c r="C43" s="10" t="s">
        <v>217</v>
      </c>
      <c r="D43" s="13"/>
      <c r="E43" s="13"/>
      <c r="F43" s="41">
        <v>3</v>
      </c>
      <c r="G43" s="16" t="s">
        <v>12</v>
      </c>
      <c r="H43" s="17">
        <v>2517000</v>
      </c>
      <c r="I43" s="18">
        <v>0.8</v>
      </c>
      <c r="J43" s="19">
        <f>F43*H43*I43</f>
        <v>6040800</v>
      </c>
      <c r="K43" s="19"/>
      <c r="L43" s="69">
        <v>2</v>
      </c>
      <c r="M43" s="20" t="s">
        <v>214</v>
      </c>
    </row>
    <row r="44" spans="1:13" s="20" customFormat="1" ht="27.75" customHeight="1">
      <c r="A44" s="12"/>
      <c r="B44" s="13">
        <v>2</v>
      </c>
      <c r="C44" s="10" t="s">
        <v>220</v>
      </c>
      <c r="D44" s="13"/>
      <c r="E44" s="13"/>
      <c r="F44" s="41">
        <v>4</v>
      </c>
      <c r="G44" s="16" t="s">
        <v>12</v>
      </c>
      <c r="H44" s="17">
        <v>758000</v>
      </c>
      <c r="I44" s="18">
        <v>0.8</v>
      </c>
      <c r="J44" s="19">
        <f aca="true" t="shared" si="1" ref="J44:J52">F44*H44*I44</f>
        <v>2425600</v>
      </c>
      <c r="K44" s="19"/>
      <c r="L44" s="69">
        <v>2</v>
      </c>
      <c r="M44" s="20" t="s">
        <v>214</v>
      </c>
    </row>
    <row r="45" spans="1:13" s="20" customFormat="1" ht="27.75" customHeight="1">
      <c r="A45" s="12"/>
      <c r="B45" s="13">
        <v>3</v>
      </c>
      <c r="C45" s="10" t="s">
        <v>199</v>
      </c>
      <c r="D45" s="13"/>
      <c r="E45" s="13"/>
      <c r="F45" s="41">
        <v>1</v>
      </c>
      <c r="G45" s="16" t="s">
        <v>12</v>
      </c>
      <c r="H45" s="17">
        <v>1500000</v>
      </c>
      <c r="I45" s="18">
        <v>0.8</v>
      </c>
      <c r="J45" s="19">
        <f t="shared" si="1"/>
        <v>1200000</v>
      </c>
      <c r="K45" s="19"/>
      <c r="L45" s="69">
        <v>2</v>
      </c>
      <c r="M45" s="20" t="s">
        <v>214</v>
      </c>
    </row>
    <row r="46" spans="1:13" s="20" customFormat="1" ht="27.75" customHeight="1">
      <c r="A46" s="12"/>
      <c r="B46" s="13">
        <v>4</v>
      </c>
      <c r="C46" s="14" t="s">
        <v>221</v>
      </c>
      <c r="D46" s="13"/>
      <c r="E46" s="13"/>
      <c r="F46" s="41">
        <v>3</v>
      </c>
      <c r="G46" s="16" t="s">
        <v>12</v>
      </c>
      <c r="H46" s="17">
        <v>1000000</v>
      </c>
      <c r="I46" s="18">
        <v>0.8</v>
      </c>
      <c r="J46" s="19">
        <f t="shared" si="1"/>
        <v>2400000</v>
      </c>
      <c r="K46" s="19"/>
      <c r="L46" s="69">
        <v>2</v>
      </c>
      <c r="M46" s="20" t="s">
        <v>214</v>
      </c>
    </row>
    <row r="47" spans="1:12" s="20" customFormat="1" ht="27.75" customHeight="1">
      <c r="A47" s="12"/>
      <c r="B47" s="13">
        <v>5</v>
      </c>
      <c r="C47" s="10" t="s">
        <v>203</v>
      </c>
      <c r="D47" s="13"/>
      <c r="E47" s="13"/>
      <c r="F47" s="41">
        <v>8</v>
      </c>
      <c r="G47" s="16" t="s">
        <v>12</v>
      </c>
      <c r="H47" s="17">
        <v>1559000</v>
      </c>
      <c r="I47" s="18">
        <v>0.8</v>
      </c>
      <c r="J47" s="19">
        <f t="shared" si="1"/>
        <v>9977600</v>
      </c>
      <c r="K47" s="19"/>
      <c r="L47" s="69">
        <v>2</v>
      </c>
    </row>
    <row r="48" spans="1:13" s="20" customFormat="1" ht="32.25" customHeight="1">
      <c r="A48" s="12"/>
      <c r="B48" s="13">
        <v>6</v>
      </c>
      <c r="C48" s="10" t="s">
        <v>201</v>
      </c>
      <c r="D48" s="13"/>
      <c r="E48" s="13"/>
      <c r="F48" s="41">
        <v>5</v>
      </c>
      <c r="G48" s="16" t="s">
        <v>60</v>
      </c>
      <c r="H48" s="17">
        <v>53000</v>
      </c>
      <c r="I48" s="18">
        <v>0.8</v>
      </c>
      <c r="J48" s="19">
        <f t="shared" si="1"/>
        <v>212000</v>
      </c>
      <c r="K48" s="19"/>
      <c r="L48" s="69">
        <v>2</v>
      </c>
      <c r="M48" s="20" t="s">
        <v>214</v>
      </c>
    </row>
    <row r="49" spans="1:12" s="20" customFormat="1" ht="27.75" customHeight="1">
      <c r="A49" s="12"/>
      <c r="B49" s="13">
        <v>7</v>
      </c>
      <c r="C49" s="50" t="s">
        <v>194</v>
      </c>
      <c r="D49" s="13"/>
      <c r="E49" s="13"/>
      <c r="F49" s="41">
        <v>1</v>
      </c>
      <c r="G49" s="16" t="s">
        <v>12</v>
      </c>
      <c r="H49" s="17">
        <v>740000</v>
      </c>
      <c r="I49" s="18">
        <v>0.8</v>
      </c>
      <c r="J49" s="19">
        <f t="shared" si="1"/>
        <v>592000</v>
      </c>
      <c r="K49" s="19"/>
      <c r="L49" s="69">
        <v>2</v>
      </c>
    </row>
    <row r="50" spans="1:13" s="20" customFormat="1" ht="27.75" customHeight="1">
      <c r="A50" s="12"/>
      <c r="B50" s="13">
        <v>9</v>
      </c>
      <c r="C50" s="10" t="s">
        <v>220</v>
      </c>
      <c r="D50" s="13"/>
      <c r="E50" s="13"/>
      <c r="F50" s="41">
        <v>2</v>
      </c>
      <c r="G50" s="16" t="s">
        <v>12</v>
      </c>
      <c r="H50" s="17">
        <v>758000</v>
      </c>
      <c r="I50" s="18">
        <v>0.8</v>
      </c>
      <c r="J50" s="19">
        <f t="shared" si="1"/>
        <v>1212800</v>
      </c>
      <c r="K50" s="19"/>
      <c r="L50" s="69">
        <v>2</v>
      </c>
      <c r="M50" s="20" t="s">
        <v>214</v>
      </c>
    </row>
    <row r="51" spans="1:13" s="20" customFormat="1" ht="27.75" customHeight="1">
      <c r="A51" s="12"/>
      <c r="B51" s="13">
        <v>10</v>
      </c>
      <c r="C51" s="50" t="s">
        <v>217</v>
      </c>
      <c r="D51" s="13"/>
      <c r="E51" s="13"/>
      <c r="F51" s="41">
        <v>2</v>
      </c>
      <c r="G51" s="16" t="s">
        <v>12</v>
      </c>
      <c r="H51" s="17">
        <v>2517000</v>
      </c>
      <c r="I51" s="18">
        <v>0.8</v>
      </c>
      <c r="J51" s="19">
        <f t="shared" si="1"/>
        <v>4027200</v>
      </c>
      <c r="K51" s="19"/>
      <c r="L51" s="69">
        <v>2</v>
      </c>
      <c r="M51" s="20" t="s">
        <v>214</v>
      </c>
    </row>
    <row r="52" spans="1:13" s="20" customFormat="1" ht="27.75" customHeight="1">
      <c r="A52" s="12"/>
      <c r="B52" s="13">
        <v>11</v>
      </c>
      <c r="C52" s="14" t="s">
        <v>221</v>
      </c>
      <c r="D52" s="13"/>
      <c r="E52" s="13"/>
      <c r="F52" s="41">
        <v>2</v>
      </c>
      <c r="G52" s="16" t="s">
        <v>12</v>
      </c>
      <c r="H52" s="17">
        <v>1000000</v>
      </c>
      <c r="I52" s="18">
        <v>0.8</v>
      </c>
      <c r="J52" s="19">
        <f t="shared" si="1"/>
        <v>1600000</v>
      </c>
      <c r="K52" s="19"/>
      <c r="L52" s="69">
        <v>2</v>
      </c>
      <c r="M52" s="20" t="s">
        <v>214</v>
      </c>
    </row>
    <row r="53" spans="1:13" s="20" customFormat="1" ht="27.75" customHeight="1">
      <c r="A53" s="12"/>
      <c r="B53" s="13">
        <v>12</v>
      </c>
      <c r="C53" s="10" t="s">
        <v>197</v>
      </c>
      <c r="D53" s="13"/>
      <c r="E53" s="13"/>
      <c r="F53" s="41">
        <v>10</v>
      </c>
      <c r="G53" s="16" t="s">
        <v>12</v>
      </c>
      <c r="H53" s="17">
        <v>75000</v>
      </c>
      <c r="I53" s="18">
        <v>0.8</v>
      </c>
      <c r="J53" s="19">
        <f>F53*H53*I53</f>
        <v>600000</v>
      </c>
      <c r="K53" s="19"/>
      <c r="L53" s="69">
        <v>2</v>
      </c>
      <c r="M53" s="20" t="s">
        <v>214</v>
      </c>
    </row>
    <row r="54" spans="1:13" s="20" customFormat="1" ht="27.75" customHeight="1">
      <c r="A54" s="12"/>
      <c r="B54" s="13">
        <v>13</v>
      </c>
      <c r="C54" s="10" t="s">
        <v>222</v>
      </c>
      <c r="D54" s="13"/>
      <c r="E54" s="13"/>
      <c r="F54" s="41">
        <v>5</v>
      </c>
      <c r="G54" s="16" t="s">
        <v>60</v>
      </c>
      <c r="H54" s="17">
        <v>155000</v>
      </c>
      <c r="I54" s="18">
        <v>0.8</v>
      </c>
      <c r="J54" s="19">
        <f>F54*H54*I54</f>
        <v>620000</v>
      </c>
      <c r="K54" s="19"/>
      <c r="L54" s="69">
        <v>2</v>
      </c>
      <c r="M54" s="20" t="s">
        <v>214</v>
      </c>
    </row>
    <row r="55" spans="1:13" s="20" customFormat="1" ht="27.75" customHeight="1">
      <c r="A55" s="12"/>
      <c r="B55" s="13">
        <v>14</v>
      </c>
      <c r="C55" s="10" t="s">
        <v>200</v>
      </c>
      <c r="D55" s="13"/>
      <c r="E55" s="13"/>
      <c r="F55" s="41">
        <v>8</v>
      </c>
      <c r="G55" s="16" t="s">
        <v>209</v>
      </c>
      <c r="H55" s="17">
        <v>38000</v>
      </c>
      <c r="I55" s="18">
        <v>0.8</v>
      </c>
      <c r="J55" s="19">
        <f>F55*H55*I55</f>
        <v>243200</v>
      </c>
      <c r="K55" s="19"/>
      <c r="L55" s="69">
        <v>2</v>
      </c>
      <c r="M55" s="20" t="s">
        <v>214</v>
      </c>
    </row>
    <row r="56" spans="1:12" s="25" customFormat="1" ht="60" customHeight="1">
      <c r="A56" s="8" t="s">
        <v>15</v>
      </c>
      <c r="B56" s="8"/>
      <c r="C56" s="38" t="s">
        <v>189</v>
      </c>
      <c r="D56" s="12"/>
      <c r="E56" s="12"/>
      <c r="F56" s="30">
        <v>1</v>
      </c>
      <c r="G56" s="29" t="s">
        <v>14</v>
      </c>
      <c r="H56" s="30">
        <v>3500000</v>
      </c>
      <c r="I56" s="23">
        <v>1</v>
      </c>
      <c r="J56" s="30"/>
      <c r="K56" s="30"/>
      <c r="L56" s="69">
        <v>2</v>
      </c>
    </row>
    <row r="57" spans="1:12" s="25" customFormat="1" ht="60" customHeight="1">
      <c r="A57" s="8" t="s">
        <v>16</v>
      </c>
      <c r="B57" s="8"/>
      <c r="C57" s="38" t="s">
        <v>59</v>
      </c>
      <c r="D57" s="12"/>
      <c r="E57" s="12"/>
      <c r="F57" s="30"/>
      <c r="G57" s="29" t="s">
        <v>19</v>
      </c>
      <c r="H57" s="30">
        <v>2700000</v>
      </c>
      <c r="I57" s="23">
        <v>1</v>
      </c>
      <c r="J57" s="30">
        <f>I57*H57*F57</f>
        <v>0</v>
      </c>
      <c r="K57" s="30"/>
      <c r="L57" s="69">
        <v>2</v>
      </c>
    </row>
    <row r="58" spans="1:12" s="25" customFormat="1" ht="45">
      <c r="A58" s="8" t="s">
        <v>17</v>
      </c>
      <c r="B58" s="8"/>
      <c r="C58" s="199" t="s">
        <v>219</v>
      </c>
      <c r="D58" s="12"/>
      <c r="E58" s="12"/>
      <c r="F58" s="200"/>
      <c r="G58" s="29" t="s">
        <v>160</v>
      </c>
      <c r="H58" s="201"/>
      <c r="I58" s="23">
        <v>1</v>
      </c>
      <c r="J58" s="30"/>
      <c r="K58" s="30"/>
      <c r="L58" s="69">
        <v>2</v>
      </c>
    </row>
    <row r="59" spans="1:12" s="72" customFormat="1" ht="27.75" customHeight="1">
      <c r="A59" s="3">
        <v>3</v>
      </c>
      <c r="B59" s="3"/>
      <c r="C59" s="88" t="s">
        <v>202</v>
      </c>
      <c r="D59" s="3">
        <v>122</v>
      </c>
      <c r="E59" s="3">
        <v>55</v>
      </c>
      <c r="F59" s="4">
        <v>154.6</v>
      </c>
      <c r="G59" s="89"/>
      <c r="H59" s="90"/>
      <c r="I59" s="91"/>
      <c r="J59" s="92">
        <f>J60+J62</f>
        <v>239129120</v>
      </c>
      <c r="K59" s="62"/>
      <c r="L59" s="62">
        <v>3</v>
      </c>
    </row>
    <row r="60" spans="1:12" s="72" customFormat="1" ht="27.75" customHeight="1">
      <c r="A60" s="67" t="s">
        <v>6</v>
      </c>
      <c r="B60" s="67"/>
      <c r="C60" s="66" t="s">
        <v>9</v>
      </c>
      <c r="D60" s="67"/>
      <c r="E60" s="67"/>
      <c r="F60" s="61"/>
      <c r="G60" s="93"/>
      <c r="H60" s="94"/>
      <c r="I60" s="84"/>
      <c r="J60" s="62">
        <f>J61</f>
        <v>231900000</v>
      </c>
      <c r="K60" s="62"/>
      <c r="L60" s="62">
        <v>3</v>
      </c>
    </row>
    <row r="61" spans="1:12" s="79" customFormat="1" ht="27.75" customHeight="1">
      <c r="A61" s="75"/>
      <c r="B61" s="75">
        <v>1</v>
      </c>
      <c r="C61" s="83" t="s">
        <v>224</v>
      </c>
      <c r="D61" s="75">
        <v>122</v>
      </c>
      <c r="E61" s="75">
        <v>55</v>
      </c>
      <c r="F61" s="76">
        <v>154.6</v>
      </c>
      <c r="G61" s="81" t="s">
        <v>33</v>
      </c>
      <c r="H61" s="82">
        <v>1500000</v>
      </c>
      <c r="I61" s="70">
        <v>1</v>
      </c>
      <c r="J61" s="62">
        <f>F61*H61</f>
        <v>231900000</v>
      </c>
      <c r="K61" s="63"/>
      <c r="L61" s="62">
        <v>3</v>
      </c>
    </row>
    <row r="62" spans="1:12" s="72" customFormat="1" ht="27.75" customHeight="1">
      <c r="A62" s="67" t="s">
        <v>7</v>
      </c>
      <c r="B62" s="67"/>
      <c r="C62" s="38" t="s">
        <v>8</v>
      </c>
      <c r="D62" s="67"/>
      <c r="E62" s="67"/>
      <c r="F62" s="61"/>
      <c r="G62" s="93"/>
      <c r="H62" s="94"/>
      <c r="I62" s="84"/>
      <c r="J62" s="62">
        <f>J63+J65</f>
        <v>7229120</v>
      </c>
      <c r="K62" s="62"/>
      <c r="L62" s="62">
        <v>3</v>
      </c>
    </row>
    <row r="63" spans="1:12" s="72" customFormat="1" ht="27.75" customHeight="1">
      <c r="A63" s="65"/>
      <c r="B63" s="65" t="s">
        <v>23</v>
      </c>
      <c r="C63" s="66" t="s">
        <v>208</v>
      </c>
      <c r="D63" s="67"/>
      <c r="E63" s="67"/>
      <c r="F63" s="61"/>
      <c r="G63" s="96"/>
      <c r="H63" s="69"/>
      <c r="I63" s="84"/>
      <c r="J63" s="62">
        <f>SUM(J64)</f>
        <v>21920</v>
      </c>
      <c r="K63" s="71"/>
      <c r="L63" s="62">
        <v>3</v>
      </c>
    </row>
    <row r="64" spans="1:12" s="79" customFormat="1" ht="32.25" customHeight="1">
      <c r="A64" s="73"/>
      <c r="B64" s="75">
        <v>1</v>
      </c>
      <c r="C64" s="202" t="s">
        <v>207</v>
      </c>
      <c r="D64" s="75"/>
      <c r="E64" s="75"/>
      <c r="F64" s="78">
        <v>2</v>
      </c>
      <c r="G64" s="77" t="s">
        <v>209</v>
      </c>
      <c r="H64" s="78">
        <v>13700</v>
      </c>
      <c r="I64" s="70">
        <v>0.8</v>
      </c>
      <c r="J64" s="78">
        <f>F64*H64*I64</f>
        <v>21920</v>
      </c>
      <c r="K64" s="78"/>
      <c r="L64" s="62">
        <v>3</v>
      </c>
    </row>
    <row r="65" spans="1:12" s="72" customFormat="1" ht="27.75" customHeight="1">
      <c r="A65" s="65"/>
      <c r="B65" s="65" t="s">
        <v>25</v>
      </c>
      <c r="C65" s="66" t="s">
        <v>161</v>
      </c>
      <c r="D65" s="67"/>
      <c r="E65" s="67"/>
      <c r="F65" s="61"/>
      <c r="G65" s="96"/>
      <c r="H65" s="69"/>
      <c r="I65" s="84"/>
      <c r="J65" s="62">
        <f>SUM(J66:J70)</f>
        <v>7207200</v>
      </c>
      <c r="K65" s="71"/>
      <c r="L65" s="62">
        <v>3</v>
      </c>
    </row>
    <row r="66" spans="1:13" s="79" customFormat="1" ht="32.25" customHeight="1">
      <c r="A66" s="73"/>
      <c r="B66" s="75">
        <v>1</v>
      </c>
      <c r="C66" s="50" t="s">
        <v>217</v>
      </c>
      <c r="D66" s="75"/>
      <c r="E66" s="75"/>
      <c r="F66" s="78">
        <v>2</v>
      </c>
      <c r="G66" s="77" t="s">
        <v>12</v>
      </c>
      <c r="H66" s="78">
        <v>2517000</v>
      </c>
      <c r="I66" s="70">
        <v>0.8</v>
      </c>
      <c r="J66" s="78">
        <f>F66*H66*I66</f>
        <v>4027200</v>
      </c>
      <c r="K66" s="78"/>
      <c r="L66" s="62">
        <v>3</v>
      </c>
      <c r="M66" s="79" t="s">
        <v>214</v>
      </c>
    </row>
    <row r="67" spans="1:12" s="79" customFormat="1" ht="32.25" customHeight="1">
      <c r="A67" s="73"/>
      <c r="B67" s="75">
        <v>2</v>
      </c>
      <c r="C67" s="202" t="s">
        <v>206</v>
      </c>
      <c r="D67" s="75"/>
      <c r="E67" s="75"/>
      <c r="F67" s="78">
        <v>3</v>
      </c>
      <c r="G67" s="77" t="s">
        <v>12</v>
      </c>
      <c r="H67" s="78">
        <v>437000</v>
      </c>
      <c r="I67" s="70">
        <v>0.8</v>
      </c>
      <c r="J67" s="78">
        <f>F67*H67*I67</f>
        <v>1048800</v>
      </c>
      <c r="K67" s="78"/>
      <c r="L67" s="62">
        <v>3</v>
      </c>
    </row>
    <row r="68" spans="1:13" s="79" customFormat="1" ht="32.25" customHeight="1">
      <c r="A68" s="65"/>
      <c r="B68" s="75">
        <v>3</v>
      </c>
      <c r="C68" s="203" t="s">
        <v>205</v>
      </c>
      <c r="D68" s="75"/>
      <c r="E68" s="75"/>
      <c r="F68" s="78">
        <v>4</v>
      </c>
      <c r="G68" s="77" t="s">
        <v>12</v>
      </c>
      <c r="H68" s="78">
        <v>573000</v>
      </c>
      <c r="I68" s="70">
        <v>0.8</v>
      </c>
      <c r="J68" s="78">
        <f>F68*H68*I68</f>
        <v>1833600</v>
      </c>
      <c r="K68" s="78"/>
      <c r="L68" s="62">
        <v>3</v>
      </c>
      <c r="M68" s="79" t="s">
        <v>214</v>
      </c>
    </row>
    <row r="69" spans="1:13" s="79" customFormat="1" ht="32.25" customHeight="1">
      <c r="A69" s="65"/>
      <c r="B69" s="75">
        <v>4</v>
      </c>
      <c r="C69" s="204" t="s">
        <v>201</v>
      </c>
      <c r="D69" s="75"/>
      <c r="E69" s="75"/>
      <c r="F69" s="78">
        <v>5</v>
      </c>
      <c r="G69" s="77" t="s">
        <v>60</v>
      </c>
      <c r="H69" s="78">
        <v>53000</v>
      </c>
      <c r="I69" s="70">
        <v>0.8</v>
      </c>
      <c r="J69" s="78">
        <f>F69*H69*I69</f>
        <v>212000</v>
      </c>
      <c r="K69" s="78"/>
      <c r="L69" s="62">
        <v>3</v>
      </c>
      <c r="M69" s="79" t="s">
        <v>214</v>
      </c>
    </row>
    <row r="70" spans="1:13" s="79" customFormat="1" ht="32.25" customHeight="1">
      <c r="A70" s="65"/>
      <c r="B70" s="75">
        <v>5</v>
      </c>
      <c r="C70" s="202" t="s">
        <v>204</v>
      </c>
      <c r="D70" s="75"/>
      <c r="E70" s="75"/>
      <c r="F70" s="78">
        <v>1</v>
      </c>
      <c r="G70" s="77" t="s">
        <v>12</v>
      </c>
      <c r="H70" s="78">
        <v>107000</v>
      </c>
      <c r="I70" s="70">
        <v>0.8</v>
      </c>
      <c r="J70" s="78">
        <f>F70*H70*I70</f>
        <v>85600</v>
      </c>
      <c r="K70" s="78"/>
      <c r="L70" s="62">
        <v>3</v>
      </c>
      <c r="M70" s="79" t="s">
        <v>214</v>
      </c>
    </row>
    <row r="73" spans="1:12" s="156" customFormat="1" ht="16.5">
      <c r="A73" s="176" t="s">
        <v>158</v>
      </c>
      <c r="B73" s="176"/>
      <c r="C73" s="176"/>
      <c r="D73" s="177"/>
      <c r="E73" s="235" t="s">
        <v>31</v>
      </c>
      <c r="F73" s="235"/>
      <c r="G73" s="235"/>
      <c r="H73" s="235"/>
      <c r="I73" s="235"/>
      <c r="J73" s="233" t="s">
        <v>210</v>
      </c>
      <c r="K73" s="233"/>
      <c r="L73" s="174"/>
    </row>
    <row r="74" spans="1:12" s="156" customFormat="1" ht="16.5">
      <c r="A74" s="173" t="s">
        <v>157</v>
      </c>
      <c r="B74" s="173"/>
      <c r="C74" s="232" t="s">
        <v>159</v>
      </c>
      <c r="D74" s="232"/>
      <c r="E74" s="232" t="s">
        <v>156</v>
      </c>
      <c r="F74" s="232"/>
      <c r="G74" s="232"/>
      <c r="H74" s="232"/>
      <c r="I74" s="232"/>
      <c r="J74" s="233" t="s">
        <v>30</v>
      </c>
      <c r="K74" s="233"/>
      <c r="L74" s="174"/>
    </row>
    <row r="75" spans="1:12" s="156" customFormat="1" ht="16.5">
      <c r="A75" s="157"/>
      <c r="B75" s="155"/>
      <c r="C75" s="158"/>
      <c r="D75" s="155"/>
      <c r="E75" s="232"/>
      <c r="F75" s="232"/>
      <c r="G75" s="232"/>
      <c r="H75" s="232"/>
      <c r="I75" s="232"/>
      <c r="J75" s="159"/>
      <c r="K75" s="160"/>
      <c r="L75" s="161"/>
    </row>
    <row r="76" spans="1:12" s="166" customFormat="1" ht="15">
      <c r="A76" s="162"/>
      <c r="B76" s="163"/>
      <c r="C76" s="164"/>
      <c r="D76" s="163"/>
      <c r="E76" s="163"/>
      <c r="F76" s="165"/>
      <c r="G76" s="55"/>
      <c r="H76" s="56"/>
      <c r="I76" s="57"/>
      <c r="J76" s="58"/>
      <c r="K76" s="57"/>
      <c r="L76" s="59"/>
    </row>
    <row r="77" spans="1:12" s="166" customFormat="1" ht="15">
      <c r="A77" s="162"/>
      <c r="B77" s="163"/>
      <c r="C77" s="164"/>
      <c r="D77" s="163"/>
      <c r="E77" s="163"/>
      <c r="F77" s="165"/>
      <c r="G77" s="55"/>
      <c r="H77" s="56"/>
      <c r="I77" s="57"/>
      <c r="J77" s="58"/>
      <c r="K77" s="57"/>
      <c r="L77" s="59"/>
    </row>
    <row r="78" spans="1:12" s="166" customFormat="1" ht="15">
      <c r="A78" s="162"/>
      <c r="B78" s="163"/>
      <c r="C78" s="164"/>
      <c r="D78" s="163"/>
      <c r="E78" s="163"/>
      <c r="F78" s="165"/>
      <c r="G78" s="55"/>
      <c r="H78" s="56"/>
      <c r="I78" s="57"/>
      <c r="J78" s="58"/>
      <c r="K78" s="57"/>
      <c r="L78" s="59"/>
    </row>
    <row r="79" spans="1:12" s="166" customFormat="1" ht="15">
      <c r="A79" s="162"/>
      <c r="B79" s="163"/>
      <c r="C79" s="164"/>
      <c r="D79" s="163"/>
      <c r="E79" s="163"/>
      <c r="F79" s="165"/>
      <c r="G79" s="55"/>
      <c r="H79" s="56"/>
      <c r="I79" s="57"/>
      <c r="J79" s="58"/>
      <c r="K79" s="57"/>
      <c r="L79" s="59"/>
    </row>
    <row r="80" spans="1:12" s="166" customFormat="1" ht="15">
      <c r="A80" s="162"/>
      <c r="B80" s="163"/>
      <c r="C80" s="164"/>
      <c r="D80" s="163"/>
      <c r="E80" s="163"/>
      <c r="F80" s="165"/>
      <c r="G80" s="55"/>
      <c r="H80" s="56"/>
      <c r="I80" s="57"/>
      <c r="J80" s="58"/>
      <c r="K80" s="57"/>
      <c r="L80" s="59"/>
    </row>
    <row r="81" spans="1:12" s="166" customFormat="1" ht="15">
      <c r="A81" s="162"/>
      <c r="B81" s="163"/>
      <c r="C81" s="164"/>
      <c r="D81" s="163"/>
      <c r="E81" s="163"/>
      <c r="F81" s="165"/>
      <c r="G81" s="55"/>
      <c r="H81" s="56"/>
      <c r="I81" s="57"/>
      <c r="J81" s="58"/>
      <c r="K81" s="57"/>
      <c r="L81" s="59"/>
    </row>
    <row r="82" spans="1:12" s="167" customFormat="1" ht="17.25">
      <c r="A82" s="231" t="s">
        <v>212</v>
      </c>
      <c r="B82" s="231"/>
      <c r="C82" s="231"/>
      <c r="D82" s="231"/>
      <c r="E82" s="231" t="s">
        <v>32</v>
      </c>
      <c r="F82" s="231"/>
      <c r="G82" s="231"/>
      <c r="H82" s="231"/>
      <c r="I82" s="231"/>
      <c r="J82" s="234" t="s">
        <v>211</v>
      </c>
      <c r="K82" s="234"/>
      <c r="L82" s="175"/>
    </row>
    <row r="83" spans="1:12" s="166" customFormat="1" ht="15">
      <c r="A83" s="162"/>
      <c r="B83" s="163"/>
      <c r="C83" s="164"/>
      <c r="D83" s="163"/>
      <c r="E83" s="162"/>
      <c r="F83" s="168"/>
      <c r="G83" s="169"/>
      <c r="H83" s="170"/>
      <c r="I83" s="171"/>
      <c r="J83" s="154"/>
      <c r="K83" s="171"/>
      <c r="L83" s="172"/>
    </row>
  </sheetData>
  <sheetProtection/>
  <autoFilter ref="A5:M70"/>
  <mergeCells count="12">
    <mergeCell ref="A1:K1"/>
    <mergeCell ref="A2:K2"/>
    <mergeCell ref="A3:K3"/>
    <mergeCell ref="E75:I75"/>
    <mergeCell ref="E82:I82"/>
    <mergeCell ref="C74:D74"/>
    <mergeCell ref="J73:K73"/>
    <mergeCell ref="J74:K74"/>
    <mergeCell ref="J82:K82"/>
    <mergeCell ref="A82:D82"/>
    <mergeCell ref="E73:I73"/>
    <mergeCell ref="E74:I74"/>
  </mergeCells>
  <printOptions/>
  <pageMargins left="0.3937007874015748" right="0.1968503937007874" top="0.15748031496062992" bottom="0.15748031496062992" header="0.15748031496062992" footer="0.15748031496062992"/>
  <pageSetup horizontalDpi="600" verticalDpi="600" orientation="landscape" paperSize="9" scale="87" r:id="rId1"/>
  <headerFooter>
    <oddFooter>&amp;C&amp;"Times New Roman,Regular"&amp;14&amp;P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L47"/>
  <sheetViews>
    <sheetView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5.8515625" style="51" customWidth="1"/>
    <col min="2" max="2" width="7.57421875" style="52" customWidth="1"/>
    <col min="3" max="3" width="51.00390625" style="53" customWidth="1"/>
    <col min="4" max="4" width="8.140625" style="52" customWidth="1"/>
    <col min="5" max="5" width="7.00390625" style="54" customWidth="1"/>
    <col min="6" max="6" width="11.421875" style="55" customWidth="1"/>
    <col min="7" max="7" width="10.57421875" style="56" customWidth="1"/>
    <col min="8" max="8" width="51.421875" style="59" customWidth="1"/>
    <col min="9" max="16384" width="9.140625" style="11" customWidth="1"/>
  </cols>
  <sheetData>
    <row r="1" spans="1:8" s="26" customFormat="1" ht="22.5" customHeight="1">
      <c r="A1" s="236" t="s">
        <v>163</v>
      </c>
      <c r="B1" s="236"/>
      <c r="C1" s="236"/>
      <c r="D1" s="236"/>
      <c r="E1" s="236"/>
      <c r="F1" s="236"/>
      <c r="G1" s="236"/>
      <c r="H1" s="236"/>
    </row>
    <row r="2" spans="1:8" s="26" customFormat="1" ht="24" customHeight="1">
      <c r="A2" s="236" t="s">
        <v>58</v>
      </c>
      <c r="B2" s="236"/>
      <c r="C2" s="236"/>
      <c r="D2" s="236"/>
      <c r="E2" s="236"/>
      <c r="F2" s="236"/>
      <c r="G2" s="236"/>
      <c r="H2" s="236"/>
    </row>
    <row r="3" spans="1:8" s="26" customFormat="1" ht="23.25" customHeight="1">
      <c r="A3" s="236" t="s">
        <v>46</v>
      </c>
      <c r="B3" s="236"/>
      <c r="C3" s="236"/>
      <c r="D3" s="236"/>
      <c r="E3" s="236"/>
      <c r="F3" s="236"/>
      <c r="G3" s="236"/>
      <c r="H3" s="236"/>
    </row>
    <row r="4" spans="1:8" s="26" customFormat="1" ht="9" customHeight="1">
      <c r="A4" s="238"/>
      <c r="B4" s="238"/>
      <c r="C4" s="238"/>
      <c r="D4" s="238"/>
      <c r="E4" s="238"/>
      <c r="F4" s="238"/>
      <c r="G4" s="238"/>
      <c r="H4" s="238"/>
    </row>
    <row r="5" spans="1:8" s="26" customFormat="1" ht="9" customHeight="1">
      <c r="A5" s="205"/>
      <c r="B5" s="205"/>
      <c r="C5" s="205"/>
      <c r="D5" s="205"/>
      <c r="E5" s="205"/>
      <c r="F5" s="205"/>
      <c r="G5" s="205"/>
      <c r="H5" s="205"/>
    </row>
    <row r="6" spans="1:8" s="25" customFormat="1" ht="62.25" customHeight="1">
      <c r="A6" s="12" t="s">
        <v>5</v>
      </c>
      <c r="B6" s="12"/>
      <c r="C6" s="12" t="s">
        <v>145</v>
      </c>
      <c r="D6" s="12" t="s">
        <v>1</v>
      </c>
      <c r="E6" s="27" t="s">
        <v>2</v>
      </c>
      <c r="F6" s="28" t="s">
        <v>0</v>
      </c>
      <c r="G6" s="29" t="s">
        <v>3</v>
      </c>
      <c r="H6" s="31" t="s">
        <v>164</v>
      </c>
    </row>
    <row r="7" spans="1:8" s="25" customFormat="1" ht="27.75" customHeight="1">
      <c r="A7" s="12"/>
      <c r="B7" s="12"/>
      <c r="C7" s="206"/>
      <c r="D7" s="12"/>
      <c r="E7" s="12"/>
      <c r="F7" s="22"/>
      <c r="G7" s="96"/>
      <c r="H7" s="24"/>
    </row>
    <row r="8" spans="1:8" s="20" customFormat="1" ht="45" customHeight="1">
      <c r="A8" s="13"/>
      <c r="B8" s="13"/>
      <c r="C8" s="10"/>
      <c r="D8" s="13"/>
      <c r="E8" s="13"/>
      <c r="F8" s="15"/>
      <c r="G8" s="16"/>
      <c r="H8" s="19"/>
    </row>
    <row r="9" spans="1:8" s="25" customFormat="1" ht="27.75" customHeight="1">
      <c r="A9" s="12"/>
      <c r="B9" s="12"/>
      <c r="C9" s="38"/>
      <c r="D9" s="12"/>
      <c r="E9" s="12"/>
      <c r="F9" s="22"/>
      <c r="G9" s="96"/>
      <c r="H9" s="24"/>
    </row>
    <row r="10" spans="1:8" s="20" customFormat="1" ht="99" customHeight="1">
      <c r="A10" s="13"/>
      <c r="B10" s="13"/>
      <c r="C10" s="14"/>
      <c r="D10" s="13"/>
      <c r="E10" s="13"/>
      <c r="F10" s="15"/>
      <c r="G10" s="16"/>
      <c r="H10" s="207"/>
    </row>
    <row r="11" spans="1:8" s="20" customFormat="1" ht="15">
      <c r="A11" s="13"/>
      <c r="B11" s="13"/>
      <c r="C11" s="14"/>
      <c r="D11" s="13"/>
      <c r="E11" s="13"/>
      <c r="F11" s="15"/>
      <c r="G11" s="16"/>
      <c r="H11" s="207"/>
    </row>
    <row r="12" spans="1:8" s="20" customFormat="1" ht="39.75" customHeight="1">
      <c r="A12" s="13"/>
      <c r="B12" s="13"/>
      <c r="C12" s="10"/>
      <c r="D12" s="13"/>
      <c r="E12" s="13"/>
      <c r="F12" s="15"/>
      <c r="G12" s="16"/>
      <c r="H12" s="207"/>
    </row>
    <row r="13" spans="1:8" s="20" customFormat="1" ht="42" customHeight="1">
      <c r="A13" s="13"/>
      <c r="B13" s="13"/>
      <c r="C13" s="10"/>
      <c r="D13" s="13"/>
      <c r="E13" s="13"/>
      <c r="F13" s="15"/>
      <c r="G13" s="16"/>
      <c r="H13" s="207"/>
    </row>
    <row r="14" spans="1:8" s="20" customFormat="1" ht="39.75" customHeight="1">
      <c r="A14" s="13"/>
      <c r="B14" s="13"/>
      <c r="C14" s="14"/>
      <c r="D14" s="13"/>
      <c r="E14" s="13"/>
      <c r="F14" s="15"/>
      <c r="G14" s="16"/>
      <c r="H14" s="207"/>
    </row>
    <row r="15" spans="1:8" s="20" customFormat="1" ht="40.5" customHeight="1">
      <c r="A15" s="13"/>
      <c r="B15" s="13"/>
      <c r="C15" s="10"/>
      <c r="D15" s="13"/>
      <c r="E15" s="13"/>
      <c r="F15" s="15"/>
      <c r="G15" s="16"/>
      <c r="H15" s="207"/>
    </row>
    <row r="16" spans="1:8" s="20" customFormat="1" ht="33" customHeight="1">
      <c r="A16" s="13"/>
      <c r="B16" s="13"/>
      <c r="C16" s="14"/>
      <c r="D16" s="13"/>
      <c r="E16" s="13"/>
      <c r="F16" s="15"/>
      <c r="G16" s="16"/>
      <c r="H16" s="207"/>
    </row>
    <row r="17" spans="1:8" s="20" customFormat="1" ht="40.5" customHeight="1">
      <c r="A17" s="13"/>
      <c r="B17" s="13"/>
      <c r="C17" s="10"/>
      <c r="D17" s="13"/>
      <c r="E17" s="13"/>
      <c r="F17" s="15"/>
      <c r="G17" s="16"/>
      <c r="H17" s="207"/>
    </row>
    <row r="18" spans="1:8" s="20" customFormat="1" ht="60.75" customHeight="1">
      <c r="A18" s="9"/>
      <c r="B18" s="13"/>
      <c r="C18" s="39"/>
      <c r="D18" s="13"/>
      <c r="E18" s="13"/>
      <c r="F18" s="15"/>
      <c r="G18" s="16"/>
      <c r="H18" s="207"/>
    </row>
    <row r="19" spans="1:8" s="20" customFormat="1" ht="42.75" customHeight="1">
      <c r="A19" s="9"/>
      <c r="B19" s="13"/>
      <c r="C19" s="39"/>
      <c r="D19" s="13"/>
      <c r="E19" s="13"/>
      <c r="F19" s="208"/>
      <c r="G19" s="16"/>
      <c r="H19" s="207"/>
    </row>
    <row r="20" spans="1:8" s="20" customFormat="1" ht="41.25" customHeight="1">
      <c r="A20" s="9"/>
      <c r="B20" s="13"/>
      <c r="C20" s="39"/>
      <c r="D20" s="13"/>
      <c r="E20" s="13"/>
      <c r="F20" s="15"/>
      <c r="G20" s="16"/>
      <c r="H20" s="207"/>
    </row>
    <row r="21" spans="1:8" s="20" customFormat="1" ht="42.75" customHeight="1">
      <c r="A21" s="9"/>
      <c r="B21" s="13"/>
      <c r="C21" s="39"/>
      <c r="D21" s="13"/>
      <c r="E21" s="13"/>
      <c r="F21" s="15"/>
      <c r="G21" s="16"/>
      <c r="H21" s="207"/>
    </row>
    <row r="22" spans="1:8" s="25" customFormat="1" ht="37.5" customHeight="1">
      <c r="A22" s="12"/>
      <c r="B22" s="12"/>
      <c r="C22" s="206"/>
      <c r="D22" s="12"/>
      <c r="E22" s="12"/>
      <c r="F22" s="22"/>
      <c r="G22" s="96"/>
      <c r="H22" s="24"/>
    </row>
    <row r="23" spans="1:8" s="20" customFormat="1" ht="30" customHeight="1">
      <c r="A23" s="12"/>
      <c r="B23" s="13"/>
      <c r="C23" s="10"/>
      <c r="D23" s="13"/>
      <c r="E23" s="13"/>
      <c r="F23" s="15"/>
      <c r="G23" s="16"/>
      <c r="H23" s="19"/>
    </row>
    <row r="24" spans="1:8" s="25" customFormat="1" ht="30" customHeight="1">
      <c r="A24" s="12"/>
      <c r="B24" s="12"/>
      <c r="C24" s="206"/>
      <c r="D24" s="12"/>
      <c r="E24" s="12"/>
      <c r="F24" s="22"/>
      <c r="G24" s="96"/>
      <c r="H24" s="24"/>
    </row>
    <row r="25" spans="1:8" s="20" customFormat="1" ht="40.5" customHeight="1">
      <c r="A25" s="12"/>
      <c r="B25" s="13"/>
      <c r="C25" s="10"/>
      <c r="D25" s="13"/>
      <c r="E25" s="13"/>
      <c r="F25" s="15"/>
      <c r="G25" s="16"/>
      <c r="H25" s="207"/>
    </row>
    <row r="26" spans="1:8" s="20" customFormat="1" ht="36" customHeight="1">
      <c r="A26" s="12"/>
      <c r="B26" s="13"/>
      <c r="C26" s="10"/>
      <c r="D26" s="13"/>
      <c r="E26" s="13"/>
      <c r="F26" s="15"/>
      <c r="G26" s="16"/>
      <c r="H26" s="207"/>
    </row>
    <row r="27" spans="1:8" s="20" customFormat="1" ht="34.5" customHeight="1">
      <c r="A27" s="12"/>
      <c r="B27" s="13"/>
      <c r="C27" s="10"/>
      <c r="D27" s="13"/>
      <c r="E27" s="13"/>
      <c r="F27" s="15"/>
      <c r="G27" s="16"/>
      <c r="H27" s="207"/>
    </row>
    <row r="28" spans="1:8" s="20" customFormat="1" ht="38.25" customHeight="1">
      <c r="A28" s="12"/>
      <c r="B28" s="13"/>
      <c r="C28" s="14"/>
      <c r="D28" s="13"/>
      <c r="E28" s="13"/>
      <c r="F28" s="15"/>
      <c r="G28" s="16"/>
      <c r="H28" s="207"/>
    </row>
    <row r="29" spans="1:8" s="20" customFormat="1" ht="34.5" customHeight="1">
      <c r="A29" s="12"/>
      <c r="B29" s="13"/>
      <c r="C29" s="14"/>
      <c r="D29" s="13"/>
      <c r="E29" s="13"/>
      <c r="F29" s="15"/>
      <c r="G29" s="16"/>
      <c r="H29" s="207"/>
    </row>
    <row r="30" spans="1:8" s="20" customFormat="1" ht="38.25" customHeight="1">
      <c r="A30" s="12"/>
      <c r="B30" s="13"/>
      <c r="C30" s="14"/>
      <c r="D30" s="13"/>
      <c r="E30" s="13"/>
      <c r="F30" s="15"/>
      <c r="G30" s="16"/>
      <c r="H30" s="207"/>
    </row>
    <row r="31" spans="1:8" s="20" customFormat="1" ht="38.25" customHeight="1">
      <c r="A31" s="12"/>
      <c r="B31" s="13"/>
      <c r="C31" s="14"/>
      <c r="D31" s="13"/>
      <c r="E31" s="13"/>
      <c r="F31" s="15"/>
      <c r="G31" s="16"/>
      <c r="H31" s="207"/>
    </row>
    <row r="32" spans="1:8" s="20" customFormat="1" ht="38.25" customHeight="1">
      <c r="A32" s="12"/>
      <c r="B32" s="13"/>
      <c r="C32" s="14"/>
      <c r="D32" s="13"/>
      <c r="E32" s="13"/>
      <c r="F32" s="15"/>
      <c r="G32" s="16"/>
      <c r="H32" s="207"/>
    </row>
    <row r="33" spans="1:8" s="20" customFormat="1" ht="38.25" customHeight="1">
      <c r="A33" s="12"/>
      <c r="B33" s="13"/>
      <c r="C33" s="14"/>
      <c r="D33" s="13"/>
      <c r="E33" s="13"/>
      <c r="F33" s="15"/>
      <c r="G33" s="16"/>
      <c r="H33" s="207"/>
    </row>
    <row r="34" spans="1:116" s="95" customFormat="1" ht="15">
      <c r="A34" s="51"/>
      <c r="B34" s="52"/>
      <c r="C34" s="53"/>
      <c r="D34" s="52"/>
      <c r="E34" s="54"/>
      <c r="F34" s="55"/>
      <c r="G34" s="56"/>
      <c r="H34" s="59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</row>
    <row r="37" spans="1:116" s="156" customFormat="1" ht="16.5">
      <c r="A37" s="176"/>
      <c r="B37" s="176"/>
      <c r="C37" s="196" t="s">
        <v>57</v>
      </c>
      <c r="D37" s="196"/>
      <c r="E37" s="235" t="s">
        <v>166</v>
      </c>
      <c r="F37" s="232"/>
      <c r="G37" s="232"/>
      <c r="H37" s="196" t="s">
        <v>55</v>
      </c>
      <c r="I37" s="176"/>
      <c r="J37" s="176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1"/>
      <c r="CU37" s="181"/>
      <c r="CV37" s="181"/>
      <c r="CW37" s="181"/>
      <c r="CX37" s="181"/>
      <c r="CY37" s="181"/>
      <c r="CZ37" s="181"/>
      <c r="DA37" s="181"/>
      <c r="DB37" s="181"/>
      <c r="DC37" s="181"/>
      <c r="DD37" s="181"/>
      <c r="DE37" s="181"/>
      <c r="DF37" s="181"/>
      <c r="DG37" s="181"/>
      <c r="DH37" s="181"/>
      <c r="DI37" s="181"/>
      <c r="DJ37" s="181"/>
      <c r="DK37" s="181"/>
      <c r="DL37" s="181"/>
    </row>
    <row r="38" spans="1:116" s="156" customFormat="1" ht="16.5">
      <c r="A38" s="176"/>
      <c r="B38" s="176"/>
      <c r="C38" s="235"/>
      <c r="D38" s="235"/>
      <c r="E38" s="176"/>
      <c r="F38" s="176"/>
      <c r="G38" s="176"/>
      <c r="H38" s="196" t="s">
        <v>30</v>
      </c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  <c r="DE38" s="181"/>
      <c r="DF38" s="181"/>
      <c r="DG38" s="181"/>
      <c r="DH38" s="181"/>
      <c r="DI38" s="181"/>
      <c r="DJ38" s="181"/>
      <c r="DK38" s="181"/>
      <c r="DL38" s="181"/>
    </row>
    <row r="39" spans="1:116" s="156" customFormat="1" ht="16.5">
      <c r="A39" s="196"/>
      <c r="B39" s="177"/>
      <c r="C39" s="177"/>
      <c r="D39" s="177"/>
      <c r="E39" s="232"/>
      <c r="F39" s="232"/>
      <c r="G39" s="232"/>
      <c r="H39" s="160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1"/>
      <c r="DI39" s="181"/>
      <c r="DJ39" s="181"/>
      <c r="DK39" s="181"/>
      <c r="DL39" s="181"/>
    </row>
    <row r="40" spans="1:116" s="166" customFormat="1" ht="15">
      <c r="A40" s="51"/>
      <c r="B40" s="52"/>
      <c r="C40" s="52"/>
      <c r="D40" s="52"/>
      <c r="E40" s="163"/>
      <c r="F40" s="165"/>
      <c r="G40" s="55"/>
      <c r="H40" s="57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</row>
    <row r="41" spans="1:116" s="166" customFormat="1" ht="15">
      <c r="A41" s="51"/>
      <c r="B41" s="52"/>
      <c r="C41" s="52"/>
      <c r="D41" s="52"/>
      <c r="E41" s="163"/>
      <c r="F41" s="165"/>
      <c r="G41" s="55"/>
      <c r="H41" s="57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</row>
    <row r="42" spans="1:116" s="166" customFormat="1" ht="15">
      <c r="A42" s="51"/>
      <c r="B42" s="52"/>
      <c r="C42" s="52"/>
      <c r="D42" s="52"/>
      <c r="E42" s="163"/>
      <c r="F42" s="165"/>
      <c r="G42" s="55"/>
      <c r="H42" s="57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</row>
    <row r="43" spans="1:116" s="166" customFormat="1" ht="15">
      <c r="A43" s="51"/>
      <c r="B43" s="52"/>
      <c r="C43" s="52"/>
      <c r="D43" s="52"/>
      <c r="E43" s="163"/>
      <c r="F43" s="165"/>
      <c r="G43" s="55"/>
      <c r="H43" s="57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</row>
    <row r="44" spans="1:116" s="166" customFormat="1" ht="15">
      <c r="A44" s="51"/>
      <c r="B44" s="52"/>
      <c r="C44" s="52"/>
      <c r="D44" s="52"/>
      <c r="E44" s="163"/>
      <c r="F44" s="165"/>
      <c r="G44" s="55"/>
      <c r="H44" s="57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</row>
    <row r="45" spans="1:116" s="166" customFormat="1" ht="15">
      <c r="A45" s="51"/>
      <c r="B45" s="52"/>
      <c r="C45" s="52"/>
      <c r="D45" s="52"/>
      <c r="E45" s="163"/>
      <c r="F45" s="165"/>
      <c r="G45" s="55"/>
      <c r="H45" s="57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</row>
    <row r="46" spans="1:116" s="167" customFormat="1" ht="17.25">
      <c r="A46" s="183"/>
      <c r="B46" s="183"/>
      <c r="C46" s="198" t="s">
        <v>165</v>
      </c>
      <c r="D46" s="198"/>
      <c r="E46" s="237" t="s">
        <v>167</v>
      </c>
      <c r="F46" s="231"/>
      <c r="G46" s="231"/>
      <c r="H46" s="197" t="s">
        <v>56</v>
      </c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  <c r="DD46" s="182"/>
      <c r="DE46" s="182"/>
      <c r="DF46" s="182"/>
      <c r="DG46" s="182"/>
      <c r="DH46" s="182"/>
      <c r="DI46" s="182"/>
      <c r="DJ46" s="182"/>
      <c r="DK46" s="182"/>
      <c r="DL46" s="182"/>
    </row>
    <row r="47" spans="1:116" s="166" customFormat="1" ht="15">
      <c r="A47" s="51"/>
      <c r="B47" s="52"/>
      <c r="C47" s="53"/>
      <c r="D47" s="52"/>
      <c r="E47" s="162"/>
      <c r="F47" s="168"/>
      <c r="G47" s="169"/>
      <c r="H47" s="17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</row>
  </sheetData>
  <sheetProtection/>
  <mergeCells count="8">
    <mergeCell ref="C38:D38"/>
    <mergeCell ref="E39:G39"/>
    <mergeCell ref="E37:G37"/>
    <mergeCell ref="E46:G46"/>
    <mergeCell ref="A1:H1"/>
    <mergeCell ref="A2:H2"/>
    <mergeCell ref="A3:H3"/>
    <mergeCell ref="A4:H4"/>
  </mergeCells>
  <printOptions/>
  <pageMargins left="0.5118110236220472" right="0.15748031496062992" top="0.3937007874015748" bottom="0.2362204724409449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70">
      <selection activeCell="C57" sqref="C57"/>
    </sheetView>
  </sheetViews>
  <sheetFormatPr defaultColWidth="9.140625" defaultRowHeight="12.75"/>
  <cols>
    <col min="1" max="1" width="9.28125" style="122" customWidth="1"/>
    <col min="2" max="2" width="42.421875" style="99" customWidth="1"/>
    <col min="3" max="3" width="14.57421875" style="115" customWidth="1"/>
    <col min="4" max="4" width="18.57421875" style="99" customWidth="1"/>
    <col min="5" max="10" width="9.140625" style="99" customWidth="1"/>
    <col min="11" max="16384" width="9.140625" style="99" customWidth="1"/>
  </cols>
  <sheetData>
    <row r="1" spans="1:4" s="116" customFormat="1" ht="30" customHeight="1">
      <c r="A1" s="117" t="s">
        <v>27</v>
      </c>
      <c r="B1" s="117" t="s">
        <v>61</v>
      </c>
      <c r="C1" s="118" t="s">
        <v>3</v>
      </c>
      <c r="D1" s="117" t="s">
        <v>62</v>
      </c>
    </row>
    <row r="2" spans="1:4" s="116" customFormat="1" ht="30" customHeight="1">
      <c r="A2" s="120">
        <v>1</v>
      </c>
      <c r="B2" s="121" t="s">
        <v>63</v>
      </c>
      <c r="C2" s="121"/>
      <c r="D2" s="120"/>
    </row>
    <row r="3" spans="1:4" s="119" customFormat="1" ht="36" customHeight="1">
      <c r="A3" s="120" t="s">
        <v>51</v>
      </c>
      <c r="B3" s="102" t="s">
        <v>76</v>
      </c>
      <c r="C3" s="100" t="s">
        <v>12</v>
      </c>
      <c r="D3" s="103">
        <v>623000</v>
      </c>
    </row>
    <row r="4" spans="1:4" s="119" customFormat="1" ht="36" customHeight="1">
      <c r="A4" s="120" t="s">
        <v>51</v>
      </c>
      <c r="B4" s="104" t="s">
        <v>77</v>
      </c>
      <c r="C4" s="100" t="s">
        <v>12</v>
      </c>
      <c r="D4" s="105">
        <v>1559000</v>
      </c>
    </row>
    <row r="5" spans="1:4" s="119" customFormat="1" ht="36" customHeight="1">
      <c r="A5" s="120" t="s">
        <v>51</v>
      </c>
      <c r="B5" s="102" t="s">
        <v>37</v>
      </c>
      <c r="C5" s="100" t="s">
        <v>12</v>
      </c>
      <c r="D5" s="103">
        <v>2027000</v>
      </c>
    </row>
    <row r="6" spans="1:4" s="119" customFormat="1" ht="36" customHeight="1">
      <c r="A6" s="120" t="s">
        <v>51</v>
      </c>
      <c r="B6" s="100" t="s">
        <v>78</v>
      </c>
      <c r="C6" s="100" t="s">
        <v>12</v>
      </c>
      <c r="D6" s="101">
        <v>2585000</v>
      </c>
    </row>
    <row r="7" spans="1:4" s="119" customFormat="1" ht="36" customHeight="1">
      <c r="A7" s="120" t="s">
        <v>51</v>
      </c>
      <c r="B7" s="102" t="s">
        <v>79</v>
      </c>
      <c r="C7" s="100" t="s">
        <v>12</v>
      </c>
      <c r="D7" s="103">
        <v>2864000</v>
      </c>
    </row>
    <row r="8" spans="1:4" s="119" customFormat="1" ht="36" customHeight="1">
      <c r="A8" s="120" t="s">
        <v>51</v>
      </c>
      <c r="B8" s="106" t="s">
        <v>48</v>
      </c>
      <c r="C8" s="100" t="s">
        <v>12</v>
      </c>
      <c r="D8" s="107">
        <v>3143000</v>
      </c>
    </row>
    <row r="9" spans="1:4" s="119" customFormat="1" ht="36" customHeight="1">
      <c r="A9" s="120">
        <v>2</v>
      </c>
      <c r="B9" s="102" t="s">
        <v>64</v>
      </c>
      <c r="C9" s="100"/>
      <c r="D9" s="103"/>
    </row>
    <row r="10" spans="1:4" s="119" customFormat="1" ht="36" customHeight="1">
      <c r="A10" s="120" t="s">
        <v>51</v>
      </c>
      <c r="B10" s="106" t="s">
        <v>80</v>
      </c>
      <c r="C10" s="100" t="s">
        <v>12</v>
      </c>
      <c r="D10" s="107">
        <v>75000</v>
      </c>
    </row>
    <row r="11" spans="1:4" s="119" customFormat="1" ht="36" customHeight="1">
      <c r="A11" s="120" t="s">
        <v>51</v>
      </c>
      <c r="B11" s="106" t="s">
        <v>81</v>
      </c>
      <c r="C11" s="100" t="s">
        <v>12</v>
      </c>
      <c r="D11" s="107">
        <v>145000</v>
      </c>
    </row>
    <row r="12" spans="1:4" s="119" customFormat="1" ht="36" customHeight="1">
      <c r="A12" s="120">
        <v>3</v>
      </c>
      <c r="B12" s="100" t="s">
        <v>82</v>
      </c>
      <c r="C12" s="100" t="s">
        <v>12</v>
      </c>
      <c r="D12" s="101">
        <v>230000</v>
      </c>
    </row>
    <row r="13" spans="1:4" s="119" customFormat="1" ht="36" customHeight="1">
      <c r="A13" s="120">
        <v>4</v>
      </c>
      <c r="B13" s="106" t="s">
        <v>34</v>
      </c>
      <c r="C13" s="106" t="s">
        <v>60</v>
      </c>
      <c r="D13" s="107">
        <v>87000</v>
      </c>
    </row>
    <row r="14" spans="1:4" s="119" customFormat="1" ht="36" customHeight="1">
      <c r="A14" s="120">
        <v>5</v>
      </c>
      <c r="B14" s="100" t="s">
        <v>49</v>
      </c>
      <c r="C14" s="100" t="s">
        <v>12</v>
      </c>
      <c r="D14" s="101">
        <v>107000</v>
      </c>
    </row>
    <row r="15" spans="1:4" s="119" customFormat="1" ht="36" customHeight="1">
      <c r="A15" s="120"/>
      <c r="B15" s="100" t="s">
        <v>84</v>
      </c>
      <c r="C15" s="106" t="s">
        <v>12</v>
      </c>
      <c r="D15" s="101">
        <v>706000</v>
      </c>
    </row>
    <row r="16" spans="1:4" s="119" customFormat="1" ht="36" customHeight="1">
      <c r="A16" s="120"/>
      <c r="B16" s="106" t="s">
        <v>83</v>
      </c>
      <c r="C16" s="106" t="s">
        <v>12</v>
      </c>
      <c r="D16" s="107">
        <v>938000</v>
      </c>
    </row>
    <row r="17" spans="1:4" s="119" customFormat="1" ht="36" customHeight="1">
      <c r="A17" s="120"/>
      <c r="B17" s="106" t="s">
        <v>85</v>
      </c>
      <c r="C17" s="106" t="s">
        <v>12</v>
      </c>
      <c r="D17" s="107">
        <v>1140000</v>
      </c>
    </row>
    <row r="18" spans="1:4" s="119" customFormat="1" ht="36" customHeight="1">
      <c r="A18" s="120">
        <v>7</v>
      </c>
      <c r="B18" s="106" t="s">
        <v>65</v>
      </c>
      <c r="C18" s="106"/>
      <c r="D18" s="107"/>
    </row>
    <row r="19" spans="1:4" s="119" customFormat="1" ht="36" customHeight="1">
      <c r="A19" s="120" t="s">
        <v>51</v>
      </c>
      <c r="B19" s="100" t="s">
        <v>86</v>
      </c>
      <c r="C19" s="106" t="s">
        <v>12</v>
      </c>
      <c r="D19" s="101">
        <v>470000</v>
      </c>
    </row>
    <row r="20" spans="1:4" s="119" customFormat="1" ht="36" customHeight="1">
      <c r="A20" s="120" t="s">
        <v>51</v>
      </c>
      <c r="B20" s="106" t="s">
        <v>87</v>
      </c>
      <c r="C20" s="106" t="s">
        <v>12</v>
      </c>
      <c r="D20" s="107">
        <v>795000</v>
      </c>
    </row>
    <row r="21" spans="1:4" s="119" customFormat="1" ht="36" customHeight="1">
      <c r="A21" s="120">
        <v>8</v>
      </c>
      <c r="B21" s="106" t="s">
        <v>66</v>
      </c>
      <c r="C21" s="106"/>
      <c r="D21" s="107"/>
    </row>
    <row r="22" spans="1:4" s="119" customFormat="1" ht="36" customHeight="1">
      <c r="A22" s="120" t="s">
        <v>51</v>
      </c>
      <c r="B22" s="102" t="s">
        <v>88</v>
      </c>
      <c r="C22" s="106" t="s">
        <v>12</v>
      </c>
      <c r="D22" s="108">
        <v>275000</v>
      </c>
    </row>
    <row r="23" spans="1:4" s="119" customFormat="1" ht="36" customHeight="1">
      <c r="A23" s="120" t="s">
        <v>51</v>
      </c>
      <c r="B23" s="106" t="s">
        <v>89</v>
      </c>
      <c r="C23" s="106" t="s">
        <v>12</v>
      </c>
      <c r="D23" s="107">
        <v>345000</v>
      </c>
    </row>
    <row r="24" spans="1:4" s="119" customFormat="1" ht="36" customHeight="1">
      <c r="A24" s="120" t="s">
        <v>51</v>
      </c>
      <c r="B24" s="102" t="s">
        <v>39</v>
      </c>
      <c r="C24" s="106" t="s">
        <v>12</v>
      </c>
      <c r="D24" s="103">
        <v>555000</v>
      </c>
    </row>
    <row r="25" spans="1:4" s="119" customFormat="1" ht="36" customHeight="1">
      <c r="A25" s="120">
        <v>9</v>
      </c>
      <c r="B25" s="102" t="s">
        <v>67</v>
      </c>
      <c r="C25" s="106"/>
      <c r="D25" s="103"/>
    </row>
    <row r="26" spans="1:4" s="119" customFormat="1" ht="36" customHeight="1">
      <c r="A26" s="120" t="s">
        <v>51</v>
      </c>
      <c r="B26" s="104" t="s">
        <v>90</v>
      </c>
      <c r="C26" s="106" t="s">
        <v>12</v>
      </c>
      <c r="D26" s="101">
        <v>320000</v>
      </c>
    </row>
    <row r="27" spans="1:4" s="119" customFormat="1" ht="36" customHeight="1">
      <c r="A27" s="120" t="s">
        <v>51</v>
      </c>
      <c r="B27" s="104" t="s">
        <v>91</v>
      </c>
      <c r="C27" s="106" t="s">
        <v>12</v>
      </c>
      <c r="D27" s="101">
        <v>425000</v>
      </c>
    </row>
    <row r="28" spans="1:4" s="119" customFormat="1" ht="36" customHeight="1">
      <c r="A28" s="120" t="s">
        <v>51</v>
      </c>
      <c r="B28" s="100" t="s">
        <v>92</v>
      </c>
      <c r="C28" s="106" t="s">
        <v>12</v>
      </c>
      <c r="D28" s="105">
        <v>740000</v>
      </c>
    </row>
    <row r="29" spans="1:4" s="119" customFormat="1" ht="36" customHeight="1">
      <c r="A29" s="120" t="s">
        <v>51</v>
      </c>
      <c r="B29" s="100" t="s">
        <v>42</v>
      </c>
      <c r="C29" s="106" t="s">
        <v>12</v>
      </c>
      <c r="D29" s="101">
        <v>1160000</v>
      </c>
    </row>
    <row r="30" spans="1:4" s="119" customFormat="1" ht="36" customHeight="1">
      <c r="A30" s="120">
        <v>10</v>
      </c>
      <c r="B30" s="109" t="s">
        <v>93</v>
      </c>
      <c r="C30" s="106" t="s">
        <v>12</v>
      </c>
      <c r="D30" s="107">
        <v>821000</v>
      </c>
    </row>
    <row r="31" spans="1:4" s="119" customFormat="1" ht="36" customHeight="1">
      <c r="A31" s="120">
        <v>11</v>
      </c>
      <c r="B31" s="109" t="s">
        <v>68</v>
      </c>
      <c r="C31" s="106"/>
      <c r="D31" s="107"/>
    </row>
    <row r="32" spans="1:4" s="119" customFormat="1" ht="36" customHeight="1">
      <c r="A32" s="120" t="s">
        <v>51</v>
      </c>
      <c r="B32" s="104" t="s">
        <v>47</v>
      </c>
      <c r="C32" s="113" t="s">
        <v>12</v>
      </c>
      <c r="D32" s="101">
        <v>47000</v>
      </c>
    </row>
    <row r="33" spans="1:4" s="119" customFormat="1" ht="36" customHeight="1">
      <c r="A33" s="120" t="s">
        <v>51</v>
      </c>
      <c r="B33" s="102" t="s">
        <v>40</v>
      </c>
      <c r="C33" s="113" t="s">
        <v>12</v>
      </c>
      <c r="D33" s="103">
        <v>191000</v>
      </c>
    </row>
    <row r="34" spans="1:4" s="119" customFormat="1" ht="36" customHeight="1">
      <c r="A34" s="120" t="s">
        <v>51</v>
      </c>
      <c r="B34" s="104" t="s">
        <v>94</v>
      </c>
      <c r="C34" s="106" t="s">
        <v>12</v>
      </c>
      <c r="D34" s="101">
        <v>437000</v>
      </c>
    </row>
    <row r="35" spans="1:4" s="119" customFormat="1" ht="36" customHeight="1">
      <c r="A35" s="120" t="s">
        <v>51</v>
      </c>
      <c r="B35" s="104" t="s">
        <v>95</v>
      </c>
      <c r="C35" s="106" t="s">
        <v>12</v>
      </c>
      <c r="D35" s="101">
        <v>758000</v>
      </c>
    </row>
    <row r="36" spans="1:4" s="119" customFormat="1" ht="36" customHeight="1">
      <c r="A36" s="120" t="s">
        <v>51</v>
      </c>
      <c r="B36" s="106" t="s">
        <v>96</v>
      </c>
      <c r="C36" s="106" t="s">
        <v>12</v>
      </c>
      <c r="D36" s="107">
        <v>1364000</v>
      </c>
    </row>
    <row r="37" spans="1:4" s="119" customFormat="1" ht="36" customHeight="1">
      <c r="A37" s="120" t="s">
        <v>51</v>
      </c>
      <c r="B37" s="102" t="s">
        <v>38</v>
      </c>
      <c r="C37" s="113" t="s">
        <v>12</v>
      </c>
      <c r="D37" s="103">
        <v>1790000</v>
      </c>
    </row>
    <row r="38" spans="1:4" s="119" customFormat="1" ht="36" customHeight="1">
      <c r="A38" s="120" t="s">
        <v>51</v>
      </c>
      <c r="B38" s="100" t="s">
        <v>97</v>
      </c>
      <c r="C38" s="110" t="s">
        <v>12</v>
      </c>
      <c r="D38" s="101">
        <v>2216000</v>
      </c>
    </row>
    <row r="39" spans="1:4" s="119" customFormat="1" ht="36" customHeight="1">
      <c r="A39" s="120">
        <v>12</v>
      </c>
      <c r="B39" s="104" t="s">
        <v>69</v>
      </c>
      <c r="C39" s="113"/>
      <c r="D39" s="101"/>
    </row>
    <row r="40" spans="1:4" s="119" customFormat="1" ht="36" customHeight="1">
      <c r="A40" s="120" t="s">
        <v>51</v>
      </c>
      <c r="B40" s="102" t="s">
        <v>98</v>
      </c>
      <c r="C40" s="113" t="s">
        <v>12</v>
      </c>
      <c r="D40" s="103">
        <v>235000</v>
      </c>
    </row>
    <row r="41" spans="1:4" s="119" customFormat="1" ht="36" customHeight="1">
      <c r="A41" s="120" t="s">
        <v>51</v>
      </c>
      <c r="B41" s="102" t="s">
        <v>99</v>
      </c>
      <c r="C41" s="113" t="s">
        <v>12</v>
      </c>
      <c r="D41" s="103">
        <v>640000</v>
      </c>
    </row>
    <row r="42" spans="1:4" s="119" customFormat="1" ht="36" customHeight="1">
      <c r="A42" s="120" t="s">
        <v>51</v>
      </c>
      <c r="B42" s="109" t="s">
        <v>100</v>
      </c>
      <c r="C42" s="114" t="s">
        <v>12</v>
      </c>
      <c r="D42" s="107">
        <v>895000</v>
      </c>
    </row>
    <row r="43" spans="1:4" s="119" customFormat="1" ht="36" customHeight="1">
      <c r="A43" s="120">
        <v>13</v>
      </c>
      <c r="B43" s="102" t="s">
        <v>70</v>
      </c>
      <c r="C43" s="113"/>
      <c r="D43" s="103"/>
    </row>
    <row r="44" spans="1:4" s="119" customFormat="1" ht="36" customHeight="1">
      <c r="A44" s="120" t="s">
        <v>51</v>
      </c>
      <c r="B44" s="104" t="s">
        <v>101</v>
      </c>
      <c r="C44" s="110" t="s">
        <v>12</v>
      </c>
      <c r="D44" s="101">
        <v>530000</v>
      </c>
    </row>
    <row r="45" spans="1:4" s="119" customFormat="1" ht="36" customHeight="1">
      <c r="A45" s="120" t="s">
        <v>51</v>
      </c>
      <c r="B45" s="104" t="s">
        <v>102</v>
      </c>
      <c r="C45" s="110" t="s">
        <v>12</v>
      </c>
      <c r="D45" s="101">
        <v>635000</v>
      </c>
    </row>
    <row r="46" spans="1:4" s="119" customFormat="1" ht="36" customHeight="1">
      <c r="A46" s="120" t="s">
        <v>51</v>
      </c>
      <c r="B46" s="104" t="s">
        <v>103</v>
      </c>
      <c r="C46" s="110" t="s">
        <v>12</v>
      </c>
      <c r="D46" s="101">
        <v>845000</v>
      </c>
    </row>
    <row r="47" spans="1:4" s="119" customFormat="1" ht="36" customHeight="1">
      <c r="A47" s="120">
        <v>14</v>
      </c>
      <c r="B47" s="104" t="s">
        <v>71</v>
      </c>
      <c r="C47" s="110"/>
      <c r="D47" s="101"/>
    </row>
    <row r="48" spans="1:4" s="119" customFormat="1" ht="33.75" customHeight="1">
      <c r="A48" s="120" t="s">
        <v>51</v>
      </c>
      <c r="B48" s="106" t="s">
        <v>104</v>
      </c>
      <c r="C48" s="114" t="s">
        <v>12</v>
      </c>
      <c r="D48" s="107">
        <v>235000</v>
      </c>
    </row>
    <row r="49" spans="1:4" s="119" customFormat="1" ht="36" customHeight="1">
      <c r="A49" s="120" t="s">
        <v>51</v>
      </c>
      <c r="B49" s="106" t="s">
        <v>35</v>
      </c>
      <c r="C49" s="114" t="s">
        <v>12</v>
      </c>
      <c r="D49" s="107">
        <v>555000</v>
      </c>
    </row>
    <row r="50" spans="1:4" s="119" customFormat="1" ht="33.75" customHeight="1">
      <c r="A50" s="120">
        <v>15</v>
      </c>
      <c r="B50" s="102" t="s">
        <v>105</v>
      </c>
      <c r="C50" s="110" t="s">
        <v>12</v>
      </c>
      <c r="D50" s="103">
        <v>1415000</v>
      </c>
    </row>
    <row r="51" spans="1:4" s="119" customFormat="1" ht="33.75" customHeight="1">
      <c r="A51" s="120">
        <v>16</v>
      </c>
      <c r="B51" s="104" t="s">
        <v>50</v>
      </c>
      <c r="C51" s="113" t="s">
        <v>12</v>
      </c>
      <c r="D51" s="105">
        <v>19000</v>
      </c>
    </row>
    <row r="52" spans="1:4" s="119" customFormat="1" ht="33.75" customHeight="1">
      <c r="A52" s="120">
        <v>17</v>
      </c>
      <c r="B52" s="100" t="s">
        <v>72</v>
      </c>
      <c r="C52" s="110"/>
      <c r="D52" s="101"/>
    </row>
    <row r="53" spans="1:4" s="119" customFormat="1" ht="33.75" customHeight="1">
      <c r="A53" s="120" t="s">
        <v>51</v>
      </c>
      <c r="B53" s="100" t="s">
        <v>106</v>
      </c>
      <c r="C53" s="110" t="s">
        <v>12</v>
      </c>
      <c r="D53" s="101">
        <v>295000</v>
      </c>
    </row>
    <row r="54" spans="1:4" s="119" customFormat="1" ht="33.75" customHeight="1">
      <c r="A54" s="120" t="s">
        <v>51</v>
      </c>
      <c r="B54" s="100" t="s">
        <v>107</v>
      </c>
      <c r="C54" s="110" t="s">
        <v>12</v>
      </c>
      <c r="D54" s="101">
        <v>1120000</v>
      </c>
    </row>
    <row r="55" spans="1:4" s="119" customFormat="1" ht="33.75" customHeight="1">
      <c r="A55" s="120" t="s">
        <v>51</v>
      </c>
      <c r="B55" s="106" t="s">
        <v>108</v>
      </c>
      <c r="C55" s="114" t="s">
        <v>12</v>
      </c>
      <c r="D55" s="107">
        <v>1745000</v>
      </c>
    </row>
    <row r="56" spans="1:4" s="119" customFormat="1" ht="33.75" customHeight="1">
      <c r="A56" s="120">
        <v>18</v>
      </c>
      <c r="B56" s="106" t="s">
        <v>109</v>
      </c>
      <c r="C56" s="114"/>
      <c r="D56" s="107"/>
    </row>
    <row r="57" spans="1:4" s="119" customFormat="1" ht="33.75" customHeight="1">
      <c r="A57" s="120" t="s">
        <v>51</v>
      </c>
      <c r="B57" s="102" t="s">
        <v>110</v>
      </c>
      <c r="C57" s="113" t="s">
        <v>12</v>
      </c>
      <c r="D57" s="103">
        <v>2517000</v>
      </c>
    </row>
    <row r="58" spans="1:4" s="119" customFormat="1" ht="33.75" customHeight="1">
      <c r="A58" s="120" t="s">
        <v>51</v>
      </c>
      <c r="B58" s="100" t="s">
        <v>111</v>
      </c>
      <c r="C58" s="110" t="s">
        <v>12</v>
      </c>
      <c r="D58" s="101">
        <v>2754000</v>
      </c>
    </row>
    <row r="59" spans="1:4" s="119" customFormat="1" ht="33.75" customHeight="1">
      <c r="A59" s="120" t="s">
        <v>51</v>
      </c>
      <c r="B59" s="106" t="s">
        <v>112</v>
      </c>
      <c r="C59" s="114" t="s">
        <v>12</v>
      </c>
      <c r="D59" s="107">
        <v>3227000</v>
      </c>
    </row>
    <row r="60" spans="1:4" s="119" customFormat="1" ht="33.75" customHeight="1">
      <c r="A60" s="120" t="s">
        <v>51</v>
      </c>
      <c r="B60" s="104" t="s">
        <v>41</v>
      </c>
      <c r="C60" s="113" t="s">
        <v>12</v>
      </c>
      <c r="D60" s="105">
        <v>3700000</v>
      </c>
    </row>
    <row r="61" spans="1:4" s="119" customFormat="1" ht="33.75" customHeight="1">
      <c r="A61" s="120">
        <v>19</v>
      </c>
      <c r="B61" s="102" t="s">
        <v>73</v>
      </c>
      <c r="C61" s="113"/>
      <c r="D61" s="103"/>
    </row>
    <row r="62" spans="1:4" s="119" customFormat="1" ht="33.75" customHeight="1">
      <c r="A62" s="120" t="s">
        <v>51</v>
      </c>
      <c r="B62" s="106" t="s">
        <v>113</v>
      </c>
      <c r="C62" s="114" t="s">
        <v>12</v>
      </c>
      <c r="D62" s="107">
        <v>195000</v>
      </c>
    </row>
    <row r="63" spans="1:4" s="119" customFormat="1" ht="33.75" customHeight="1">
      <c r="A63" s="120" t="s">
        <v>51</v>
      </c>
      <c r="B63" s="106" t="s">
        <v>114</v>
      </c>
      <c r="C63" s="114" t="s">
        <v>12</v>
      </c>
      <c r="D63" s="107">
        <v>485000</v>
      </c>
    </row>
    <row r="64" spans="1:4" s="119" customFormat="1" ht="33.75" customHeight="1">
      <c r="A64" s="120">
        <v>20</v>
      </c>
      <c r="B64" s="106" t="s">
        <v>74</v>
      </c>
      <c r="C64" s="114"/>
      <c r="D64" s="107"/>
    </row>
    <row r="65" spans="1:4" s="119" customFormat="1" ht="33.75" customHeight="1">
      <c r="A65" s="120" t="s">
        <v>51</v>
      </c>
      <c r="B65" s="104" t="s">
        <v>115</v>
      </c>
      <c r="C65" s="113" t="s">
        <v>12</v>
      </c>
      <c r="D65" s="101">
        <v>425000</v>
      </c>
    </row>
    <row r="66" spans="1:4" s="119" customFormat="1" ht="33.75" customHeight="1">
      <c r="A66" s="120" t="s">
        <v>51</v>
      </c>
      <c r="B66" s="111" t="s">
        <v>116</v>
      </c>
      <c r="C66" s="114" t="s">
        <v>12</v>
      </c>
      <c r="D66" s="107">
        <v>950000</v>
      </c>
    </row>
    <row r="67" spans="1:4" s="119" customFormat="1" ht="33.75" customHeight="1">
      <c r="A67" s="120" t="s">
        <v>51</v>
      </c>
      <c r="B67" s="104" t="s">
        <v>117</v>
      </c>
      <c r="C67" s="113" t="s">
        <v>12</v>
      </c>
      <c r="D67" s="101">
        <v>1055000</v>
      </c>
    </row>
    <row r="68" spans="1:4" s="119" customFormat="1" ht="33.75" customHeight="1">
      <c r="A68" s="120" t="s">
        <v>51</v>
      </c>
      <c r="B68" s="104" t="s">
        <v>118</v>
      </c>
      <c r="C68" s="110" t="s">
        <v>12</v>
      </c>
      <c r="D68" s="101">
        <v>1160000</v>
      </c>
    </row>
    <row r="69" spans="1:4" s="119" customFormat="1" ht="33.75" customHeight="1">
      <c r="A69" s="120">
        <v>21</v>
      </c>
      <c r="B69" s="104" t="s">
        <v>75</v>
      </c>
      <c r="C69" s="110"/>
      <c r="D69" s="101"/>
    </row>
    <row r="70" spans="1:4" s="119" customFormat="1" ht="33.75" customHeight="1">
      <c r="A70" s="120" t="s">
        <v>51</v>
      </c>
      <c r="B70" s="102" t="s">
        <v>119</v>
      </c>
      <c r="C70" s="113" t="s">
        <v>12</v>
      </c>
      <c r="D70" s="103">
        <v>34000</v>
      </c>
    </row>
    <row r="71" spans="1:4" s="119" customFormat="1" ht="33.75" customHeight="1">
      <c r="A71" s="120" t="s">
        <v>51</v>
      </c>
      <c r="B71" s="102" t="s">
        <v>36</v>
      </c>
      <c r="C71" s="113" t="s">
        <v>12</v>
      </c>
      <c r="D71" s="103">
        <v>118000</v>
      </c>
    </row>
    <row r="72" spans="1:4" s="119" customFormat="1" ht="33.75" customHeight="1">
      <c r="A72" s="120" t="s">
        <v>51</v>
      </c>
      <c r="B72" s="104" t="s">
        <v>45</v>
      </c>
      <c r="C72" s="113" t="s">
        <v>12</v>
      </c>
      <c r="D72" s="101">
        <v>123000</v>
      </c>
    </row>
    <row r="73" spans="1:4" s="119" customFormat="1" ht="33.75" customHeight="1">
      <c r="A73" s="120" t="s">
        <v>51</v>
      </c>
      <c r="B73" s="112" t="s">
        <v>21</v>
      </c>
      <c r="C73" s="114" t="s">
        <v>12</v>
      </c>
      <c r="D73" s="107">
        <v>163000</v>
      </c>
    </row>
    <row r="74" spans="1:4" s="119" customFormat="1" ht="36" customHeight="1">
      <c r="A74" s="120">
        <v>22</v>
      </c>
      <c r="B74" s="100" t="s">
        <v>44</v>
      </c>
      <c r="C74" s="100" t="s">
        <v>12</v>
      </c>
      <c r="D74" s="101">
        <v>163000</v>
      </c>
    </row>
  </sheetData>
  <sheetProtection/>
  <autoFilter ref="A1:D1">
    <sortState ref="A2:D74">
      <sortCondition sortBy="value" ref="B2:B7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7">
      <selection activeCell="D5" sqref="D5"/>
    </sheetView>
  </sheetViews>
  <sheetFormatPr defaultColWidth="9.140625" defaultRowHeight="12.75"/>
  <cols>
    <col min="1" max="1" width="9.28125" style="99" customWidth="1"/>
    <col min="2" max="2" width="42.421875" style="99" customWidth="1"/>
    <col min="3" max="3" width="14.57421875" style="115" customWidth="1"/>
    <col min="4" max="4" width="18.57421875" style="99" customWidth="1"/>
    <col min="5" max="16384" width="9.140625" style="99" customWidth="1"/>
  </cols>
  <sheetData>
    <row r="1" spans="1:4" s="116" customFormat="1" ht="30" customHeight="1">
      <c r="A1" s="117" t="s">
        <v>27</v>
      </c>
      <c r="B1" s="117" t="s">
        <v>61</v>
      </c>
      <c r="C1" s="118" t="s">
        <v>3</v>
      </c>
      <c r="D1" s="117" t="s">
        <v>62</v>
      </c>
    </row>
    <row r="2" spans="1:4" s="119" customFormat="1" ht="36" customHeight="1">
      <c r="A2" s="75">
        <v>1</v>
      </c>
      <c r="B2" s="74" t="s">
        <v>125</v>
      </c>
      <c r="C2" s="16" t="s">
        <v>11</v>
      </c>
      <c r="D2" s="78">
        <v>570000</v>
      </c>
    </row>
    <row r="3" spans="1:4" s="119" customFormat="1" ht="36" customHeight="1">
      <c r="A3" s="75">
        <v>2</v>
      </c>
      <c r="B3" s="83" t="s">
        <v>124</v>
      </c>
      <c r="C3" s="16" t="s">
        <v>13</v>
      </c>
      <c r="D3" s="82">
        <v>12100000</v>
      </c>
    </row>
    <row r="4" spans="1:4" s="119" customFormat="1" ht="36" customHeight="1">
      <c r="A4" s="75">
        <v>3</v>
      </c>
      <c r="B4" s="80" t="s">
        <v>120</v>
      </c>
      <c r="C4" s="16" t="s">
        <v>11</v>
      </c>
      <c r="D4" s="82">
        <v>1090000</v>
      </c>
    </row>
    <row r="5" spans="1:4" s="119" customFormat="1" ht="36" customHeight="1">
      <c r="A5" s="75">
        <v>4</v>
      </c>
      <c r="B5" s="74" t="s">
        <v>121</v>
      </c>
      <c r="C5" s="16" t="s">
        <v>11</v>
      </c>
      <c r="D5" s="78">
        <v>140000</v>
      </c>
    </row>
    <row r="6" spans="1:4" s="119" customFormat="1" ht="36" customHeight="1">
      <c r="A6" s="75">
        <v>5</v>
      </c>
      <c r="B6" s="80" t="s">
        <v>122</v>
      </c>
      <c r="C6" s="16" t="s">
        <v>11</v>
      </c>
      <c r="D6" s="82">
        <v>230000</v>
      </c>
    </row>
    <row r="7" spans="1:4" s="119" customFormat="1" ht="36" customHeight="1">
      <c r="A7" s="75">
        <v>6</v>
      </c>
      <c r="B7" s="10" t="s">
        <v>123</v>
      </c>
      <c r="C7" s="16" t="s">
        <v>11</v>
      </c>
      <c r="D7" s="17">
        <v>170000</v>
      </c>
    </row>
  </sheetData>
  <sheetProtection/>
  <autoFilter ref="A1:D7">
    <sortState ref="A2:D7">
      <sortCondition sortBy="value" ref="B2:B7"/>
    </sortState>
  </autoFilter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zoomScalePageLayoutView="0" workbookViewId="0" topLeftCell="A10">
      <selection activeCell="J7" sqref="J7"/>
    </sheetView>
  </sheetViews>
  <sheetFormatPr defaultColWidth="9.140625" defaultRowHeight="12.75"/>
  <cols>
    <col min="2" max="2" width="40.57421875" style="0" customWidth="1"/>
    <col min="3" max="3" width="13.421875" style="0" customWidth="1"/>
    <col min="4" max="4" width="13.140625" style="0" customWidth="1"/>
    <col min="5" max="5" width="20.140625" style="0" customWidth="1"/>
    <col min="6" max="6" width="21.7109375" style="0" customWidth="1"/>
    <col min="7" max="7" width="16.7109375" style="0" customWidth="1"/>
    <col min="10" max="10" width="26.57421875" style="0" customWidth="1"/>
  </cols>
  <sheetData>
    <row r="1" spans="1:7" s="123" customFormat="1" ht="29.25" customHeight="1">
      <c r="A1" s="239" t="s">
        <v>136</v>
      </c>
      <c r="B1" s="239"/>
      <c r="C1" s="239"/>
      <c r="D1" s="239"/>
      <c r="E1" s="239"/>
      <c r="F1" s="239"/>
      <c r="G1" s="239"/>
    </row>
    <row r="2" spans="1:7" s="123" customFormat="1" ht="45.75" customHeight="1">
      <c r="A2" s="239" t="s">
        <v>138</v>
      </c>
      <c r="B2" s="239"/>
      <c r="C2" s="239"/>
      <c r="D2" s="239"/>
      <c r="E2" s="239"/>
      <c r="F2" s="239"/>
      <c r="G2" s="239"/>
    </row>
    <row r="3" spans="1:7" s="123" customFormat="1" ht="49.5" customHeight="1">
      <c r="A3" s="240" t="s">
        <v>137</v>
      </c>
      <c r="B3" s="240"/>
      <c r="C3" s="240"/>
      <c r="D3" s="240"/>
      <c r="E3" s="240"/>
      <c r="F3" s="240"/>
      <c r="G3" s="240"/>
    </row>
    <row r="4" spans="1:7" s="123" customFormat="1" ht="29.25" customHeight="1">
      <c r="A4" s="124"/>
      <c r="B4" s="124"/>
      <c r="C4" s="124"/>
      <c r="D4" s="124"/>
      <c r="E4" s="124"/>
      <c r="F4" s="124"/>
      <c r="G4" s="124"/>
    </row>
    <row r="5" spans="1:7" s="126" customFormat="1" ht="36" customHeight="1">
      <c r="A5" s="125" t="s">
        <v>27</v>
      </c>
      <c r="B5" s="125" t="s">
        <v>126</v>
      </c>
      <c r="C5" s="125" t="s">
        <v>127</v>
      </c>
      <c r="D5" s="125" t="s">
        <v>128</v>
      </c>
      <c r="E5" s="125" t="s">
        <v>162</v>
      </c>
      <c r="F5" s="125" t="s">
        <v>129</v>
      </c>
      <c r="G5" s="125" t="s">
        <v>130</v>
      </c>
    </row>
    <row r="6" spans="1:10" s="126" customFormat="1" ht="36.75" customHeight="1">
      <c r="A6" s="241" t="s">
        <v>152</v>
      </c>
      <c r="B6" s="242"/>
      <c r="C6" s="127">
        <f>C7+C11</f>
        <v>4204.7</v>
      </c>
      <c r="D6" s="125"/>
      <c r="E6" s="125"/>
      <c r="F6" s="128">
        <f>F7+F11+F13+F14+F15+F20</f>
        <v>5040737000</v>
      </c>
      <c r="G6" s="125"/>
      <c r="J6" s="153">
        <f>F6*0.02</f>
        <v>100814740</v>
      </c>
    </row>
    <row r="7" spans="1:10" s="126" customFormat="1" ht="36.75" customHeight="1">
      <c r="A7" s="129" t="s">
        <v>23</v>
      </c>
      <c r="B7" s="130" t="s">
        <v>153</v>
      </c>
      <c r="C7" s="131">
        <f>SUM(C8:C10)</f>
        <v>3522.2999999999997</v>
      </c>
      <c r="D7" s="132"/>
      <c r="E7" s="133"/>
      <c r="F7" s="133">
        <f>SUM(F8:F10)</f>
        <v>3537841500</v>
      </c>
      <c r="G7" s="134"/>
      <c r="J7" s="153"/>
    </row>
    <row r="8" spans="1:7" s="126" customFormat="1" ht="60" customHeight="1">
      <c r="A8" s="135">
        <v>1</v>
      </c>
      <c r="B8" s="136" t="s">
        <v>147</v>
      </c>
      <c r="C8" s="137">
        <v>300</v>
      </c>
      <c r="D8" s="138" t="s">
        <v>33</v>
      </c>
      <c r="E8" s="139">
        <v>6000000</v>
      </c>
      <c r="F8" s="139">
        <f>C8*E8</f>
        <v>1800000000</v>
      </c>
      <c r="G8" s="140"/>
    </row>
    <row r="9" spans="1:7" s="126" customFormat="1" ht="60" customHeight="1">
      <c r="A9" s="135">
        <v>2</v>
      </c>
      <c r="B9" s="136" t="s">
        <v>139</v>
      </c>
      <c r="C9" s="137">
        <v>907.6</v>
      </c>
      <c r="D9" s="138" t="s">
        <v>33</v>
      </c>
      <c r="E9" s="139">
        <v>1800000</v>
      </c>
      <c r="F9" s="139">
        <f>C9*E9</f>
        <v>1633680000</v>
      </c>
      <c r="G9" s="140"/>
    </row>
    <row r="10" spans="1:7" s="126" customFormat="1" ht="60" customHeight="1">
      <c r="A10" s="141">
        <v>3</v>
      </c>
      <c r="B10" s="136" t="s">
        <v>148</v>
      </c>
      <c r="C10" s="137">
        <v>2314.7</v>
      </c>
      <c r="D10" s="138" t="s">
        <v>33</v>
      </c>
      <c r="E10" s="139">
        <v>45000</v>
      </c>
      <c r="F10" s="139">
        <f>C10*E10</f>
        <v>104161499.99999999</v>
      </c>
      <c r="G10" s="142"/>
    </row>
    <row r="11" spans="1:7" s="146" customFormat="1" ht="60" customHeight="1">
      <c r="A11" s="125" t="s">
        <v>25</v>
      </c>
      <c r="B11" s="143" t="s">
        <v>140</v>
      </c>
      <c r="C11" s="127">
        <v>682.4</v>
      </c>
      <c r="D11" s="144"/>
      <c r="E11" s="133"/>
      <c r="F11" s="133">
        <f>F12</f>
        <v>15354000</v>
      </c>
      <c r="G11" s="145"/>
    </row>
    <row r="12" spans="1:7" s="147" customFormat="1" ht="60" customHeight="1">
      <c r="A12" s="141">
        <v>1</v>
      </c>
      <c r="B12" s="136" t="s">
        <v>141</v>
      </c>
      <c r="C12" s="137">
        <v>682.4</v>
      </c>
      <c r="D12" s="138" t="s">
        <v>33</v>
      </c>
      <c r="E12" s="139">
        <v>22500</v>
      </c>
      <c r="F12" s="139">
        <f>C12*E12</f>
        <v>15354000</v>
      </c>
      <c r="G12" s="142"/>
    </row>
    <row r="13" spans="1:7" s="126" customFormat="1" ht="60" customHeight="1">
      <c r="A13" s="129" t="s">
        <v>132</v>
      </c>
      <c r="B13" s="130" t="s">
        <v>131</v>
      </c>
      <c r="C13" s="131"/>
      <c r="D13" s="138"/>
      <c r="E13" s="139"/>
      <c r="F13" s="133">
        <v>1015046100</v>
      </c>
      <c r="G13" s="134"/>
    </row>
    <row r="14" spans="1:7" s="126" customFormat="1" ht="60" customHeight="1">
      <c r="A14" s="129" t="s">
        <v>149</v>
      </c>
      <c r="B14" s="130" t="s">
        <v>150</v>
      </c>
      <c r="C14" s="131">
        <v>1</v>
      </c>
      <c r="D14" s="138" t="s">
        <v>14</v>
      </c>
      <c r="E14" s="139" t="s">
        <v>155</v>
      </c>
      <c r="F14" s="133">
        <v>3500000</v>
      </c>
      <c r="G14" s="134"/>
    </row>
    <row r="15" spans="1:7" s="126" customFormat="1" ht="60" customHeight="1">
      <c r="A15" s="129" t="s">
        <v>151</v>
      </c>
      <c r="B15" s="130" t="s">
        <v>133</v>
      </c>
      <c r="C15" s="135"/>
      <c r="D15" s="132"/>
      <c r="E15" s="133"/>
      <c r="F15" s="133">
        <f>SUM(F16:F19)</f>
        <v>370195400</v>
      </c>
      <c r="G15" s="134"/>
    </row>
    <row r="16" spans="1:7" s="147" customFormat="1" ht="60" customHeight="1">
      <c r="A16" s="135">
        <v>1</v>
      </c>
      <c r="B16" s="148" t="s">
        <v>142</v>
      </c>
      <c r="C16" s="178">
        <f>C10</f>
        <v>2314.7</v>
      </c>
      <c r="D16" s="179" t="s">
        <v>33</v>
      </c>
      <c r="E16" s="180">
        <v>7000</v>
      </c>
      <c r="F16" s="139">
        <f>C16*E16</f>
        <v>16202899.999999998</v>
      </c>
      <c r="G16" s="149"/>
    </row>
    <row r="17" spans="1:7" s="147" customFormat="1" ht="60" customHeight="1">
      <c r="A17" s="135">
        <v>2</v>
      </c>
      <c r="B17" s="148" t="s">
        <v>143</v>
      </c>
      <c r="C17" s="178">
        <f>C10</f>
        <v>2314.7</v>
      </c>
      <c r="D17" s="179" t="s">
        <v>33</v>
      </c>
      <c r="E17" s="180">
        <f>45000*3</f>
        <v>135000</v>
      </c>
      <c r="F17" s="139">
        <f>C17*E17</f>
        <v>312484500</v>
      </c>
      <c r="G17" s="149"/>
    </row>
    <row r="18" spans="1:7" s="147" customFormat="1" ht="60" customHeight="1">
      <c r="A18" s="141">
        <v>3</v>
      </c>
      <c r="B18" s="136" t="s">
        <v>134</v>
      </c>
      <c r="C18" s="137">
        <v>4</v>
      </c>
      <c r="D18" s="150" t="s">
        <v>144</v>
      </c>
      <c r="E18" s="151">
        <v>2700000</v>
      </c>
      <c r="F18" s="139">
        <f>C18*E18</f>
        <v>10800000</v>
      </c>
      <c r="G18" s="152"/>
    </row>
    <row r="19" spans="1:7" s="147" customFormat="1" ht="60" customHeight="1">
      <c r="A19" s="141">
        <v>4</v>
      </c>
      <c r="B19" s="136" t="s">
        <v>146</v>
      </c>
      <c r="C19" s="137">
        <v>682.4</v>
      </c>
      <c r="D19" s="150" t="s">
        <v>33</v>
      </c>
      <c r="E19" s="151">
        <v>45000</v>
      </c>
      <c r="F19" s="139">
        <f>C19*E19</f>
        <v>30708000</v>
      </c>
      <c r="G19" s="152"/>
    </row>
    <row r="20" spans="1:7" s="126" customFormat="1" ht="60" customHeight="1">
      <c r="A20" s="125" t="s">
        <v>154</v>
      </c>
      <c r="B20" s="143" t="s">
        <v>135</v>
      </c>
      <c r="C20" s="137"/>
      <c r="D20" s="150"/>
      <c r="E20" s="151"/>
      <c r="F20" s="133">
        <v>98800000</v>
      </c>
      <c r="G20" s="152"/>
    </row>
  </sheetData>
  <sheetProtection/>
  <mergeCells count="4">
    <mergeCell ref="A1:G1"/>
    <mergeCell ref="A2:G2"/>
    <mergeCell ref="A3:G3"/>
    <mergeCell ref="A6:B6"/>
  </mergeCells>
  <printOptions/>
  <pageMargins left="0.7086614173228347" right="0.15748031496062992" top="0.35433070866141736" bottom="0.15748031496062992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zoomScalePageLayoutView="0" workbookViewId="0" topLeftCell="A4">
      <selection activeCell="F9" sqref="F9"/>
    </sheetView>
  </sheetViews>
  <sheetFormatPr defaultColWidth="9.140625" defaultRowHeight="12.75"/>
  <cols>
    <col min="2" max="2" width="32.140625" style="0" customWidth="1"/>
    <col min="3" max="4" width="16.421875" style="0" customWidth="1"/>
    <col min="5" max="5" width="31.28125" style="0" customWidth="1"/>
    <col min="6" max="6" width="27.00390625" style="0" customWidth="1"/>
  </cols>
  <sheetData>
    <row r="1" spans="1:7" ht="26.25" customHeight="1">
      <c r="A1" s="245" t="s">
        <v>168</v>
      </c>
      <c r="B1" s="245"/>
      <c r="C1" s="245"/>
      <c r="D1" s="245"/>
      <c r="E1" s="245"/>
      <c r="F1" s="245"/>
      <c r="G1" s="245"/>
    </row>
    <row r="2" spans="1:7" ht="26.25" customHeight="1">
      <c r="A2" s="246" t="s">
        <v>169</v>
      </c>
      <c r="B2" s="246"/>
      <c r="C2" s="246"/>
      <c r="D2" s="246"/>
      <c r="E2" s="246"/>
      <c r="F2" s="246"/>
      <c r="G2" s="246"/>
    </row>
    <row r="3" spans="1:7" ht="26.25" customHeight="1">
      <c r="A3" s="247" t="s">
        <v>177</v>
      </c>
      <c r="B3" s="247"/>
      <c r="C3" s="247"/>
      <c r="D3" s="247"/>
      <c r="E3" s="247"/>
      <c r="F3" s="247"/>
      <c r="G3" s="247"/>
    </row>
    <row r="4" spans="1:7" ht="17.25">
      <c r="A4" s="193"/>
      <c r="B4" s="193"/>
      <c r="C4" s="193"/>
      <c r="D4" s="193"/>
      <c r="E4" s="193"/>
      <c r="F4" s="193"/>
      <c r="G4" s="193"/>
    </row>
    <row r="5" spans="1:7" ht="17.25">
      <c r="A5" s="192"/>
      <c r="B5" s="192"/>
      <c r="C5" s="192"/>
      <c r="D5" s="192"/>
      <c r="E5" s="192"/>
      <c r="F5" s="192"/>
      <c r="G5" s="192"/>
    </row>
    <row r="6" spans="1:7" ht="60" customHeight="1">
      <c r="A6" s="184" t="s">
        <v>27</v>
      </c>
      <c r="B6" s="184" t="s">
        <v>170</v>
      </c>
      <c r="C6" s="184" t="s">
        <v>171</v>
      </c>
      <c r="D6" s="184" t="s">
        <v>172</v>
      </c>
      <c r="E6" s="184" t="s">
        <v>173</v>
      </c>
      <c r="F6" s="184" t="s">
        <v>174</v>
      </c>
      <c r="G6" s="184" t="s">
        <v>130</v>
      </c>
    </row>
    <row r="7" spans="1:7" ht="60" customHeight="1">
      <c r="A7" s="135">
        <v>1</v>
      </c>
      <c r="B7" s="185" t="s">
        <v>178</v>
      </c>
      <c r="C7" s="186" t="s">
        <v>175</v>
      </c>
      <c r="D7" s="194">
        <v>141.99</v>
      </c>
      <c r="E7" s="248" t="s">
        <v>180</v>
      </c>
      <c r="F7" s="248" t="s">
        <v>179</v>
      </c>
      <c r="G7" s="187"/>
    </row>
    <row r="8" spans="1:7" ht="60" customHeight="1">
      <c r="A8" s="135">
        <v>2</v>
      </c>
      <c r="B8" s="185" t="s">
        <v>43</v>
      </c>
      <c r="C8" s="186" t="s">
        <v>175</v>
      </c>
      <c r="D8" s="138">
        <v>90</v>
      </c>
      <c r="E8" s="249"/>
      <c r="F8" s="249"/>
      <c r="G8" s="187"/>
    </row>
    <row r="9" spans="1:7" ht="60" customHeight="1">
      <c r="A9" s="243" t="s">
        <v>176</v>
      </c>
      <c r="B9" s="244"/>
      <c r="C9" s="189">
        <v>2</v>
      </c>
      <c r="D9" s="195">
        <f>SUM(D7:D8)</f>
        <v>231.99</v>
      </c>
      <c r="E9" s="190">
        <f>1363104000+720000000</f>
        <v>2083104000</v>
      </c>
      <c r="F9" s="191"/>
      <c r="G9" s="188"/>
    </row>
  </sheetData>
  <sheetProtection/>
  <mergeCells count="6">
    <mergeCell ref="A9:B9"/>
    <mergeCell ref="A1:G1"/>
    <mergeCell ref="A2:G2"/>
    <mergeCell ref="A3:G3"/>
    <mergeCell ref="E7:E8"/>
    <mergeCell ref="F7:F8"/>
  </mergeCells>
  <printOptions/>
  <pageMargins left="0.4" right="0.18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D1">
      <selection activeCell="P11" sqref="P11"/>
    </sheetView>
  </sheetViews>
  <sheetFormatPr defaultColWidth="9.140625" defaultRowHeight="12.75"/>
  <cols>
    <col min="1" max="1" width="6.140625" style="163" customWidth="1"/>
    <col min="2" max="2" width="20.8515625" style="210" customWidth="1"/>
    <col min="3" max="3" width="17.8515625" style="210" customWidth="1"/>
    <col min="4" max="4" width="7.8515625" style="210" customWidth="1"/>
    <col min="5" max="5" width="7.28125" style="210" customWidth="1"/>
    <col min="6" max="6" width="10.140625" style="210" customWidth="1"/>
    <col min="7" max="7" width="14.57421875" style="210" customWidth="1"/>
    <col min="8" max="8" width="10.00390625" style="210" hidden="1" customWidth="1"/>
    <col min="9" max="9" width="13.8515625" style="210" customWidth="1"/>
    <col min="10" max="10" width="17.8515625" style="210" customWidth="1"/>
    <col min="11" max="11" width="10.8515625" style="226" customWidth="1"/>
    <col min="12" max="12" width="9.8515625" style="210" customWidth="1"/>
    <col min="13" max="13" width="11.57421875" style="210" customWidth="1"/>
    <col min="14" max="14" width="23.00390625" style="210" customWidth="1"/>
    <col min="15" max="15" width="14.28125" style="210" customWidth="1"/>
    <col min="16" max="16" width="17.140625" style="227" customWidth="1"/>
    <col min="17" max="17" width="20.8515625" style="228" customWidth="1"/>
    <col min="18" max="16384" width="9.140625" style="229" customWidth="1"/>
  </cols>
  <sheetData>
    <row r="1" spans="1:17" s="216" customFormat="1" ht="23.25" customHeight="1">
      <c r="A1" s="231" t="s">
        <v>247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</row>
    <row r="2" spans="1:17" s="216" customFormat="1" ht="20.25" customHeight="1">
      <c r="A2" s="231" t="s">
        <v>226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</row>
    <row r="3" spans="1:17" s="216" customFormat="1" ht="18.75" customHeight="1">
      <c r="A3" s="231" t="s">
        <v>255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</row>
    <row r="4" spans="1:17" s="210" customFormat="1" ht="24" customHeight="1">
      <c r="A4" s="273" t="s">
        <v>254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</row>
    <row r="5" spans="1:17" s="210" customFormat="1" ht="24" customHeight="1">
      <c r="A5" s="269" t="s">
        <v>27</v>
      </c>
      <c r="B5" s="274" t="s">
        <v>253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5" t="s">
        <v>227</v>
      </c>
      <c r="N5" s="275"/>
      <c r="O5" s="276" t="s">
        <v>228</v>
      </c>
      <c r="P5" s="262" t="s">
        <v>257</v>
      </c>
      <c r="Q5" s="269" t="s">
        <v>229</v>
      </c>
    </row>
    <row r="6" spans="1:17" s="210" customFormat="1" ht="62.25" customHeight="1">
      <c r="A6" s="269"/>
      <c r="B6" s="230" t="s">
        <v>249</v>
      </c>
      <c r="C6" s="230" t="s">
        <v>230</v>
      </c>
      <c r="D6" s="230" t="s">
        <v>231</v>
      </c>
      <c r="E6" s="230" t="s">
        <v>232</v>
      </c>
      <c r="F6" s="230" t="s">
        <v>246</v>
      </c>
      <c r="G6" s="230" t="s">
        <v>233</v>
      </c>
      <c r="H6" s="230" t="s">
        <v>234</v>
      </c>
      <c r="I6" s="230" t="s">
        <v>235</v>
      </c>
      <c r="J6" s="230" t="s">
        <v>250</v>
      </c>
      <c r="K6" s="209" t="s">
        <v>236</v>
      </c>
      <c r="L6" s="230" t="s">
        <v>251</v>
      </c>
      <c r="M6" s="211" t="s">
        <v>252</v>
      </c>
      <c r="N6" s="211" t="s">
        <v>256</v>
      </c>
      <c r="O6" s="277"/>
      <c r="P6" s="262"/>
      <c r="Q6" s="269"/>
    </row>
    <row r="7" spans="1:17" s="217" customFormat="1" ht="24" customHeight="1">
      <c r="A7" s="212">
        <v>1</v>
      </c>
      <c r="B7" s="212">
        <v>2</v>
      </c>
      <c r="C7" s="212">
        <v>3</v>
      </c>
      <c r="D7" s="212">
        <v>4</v>
      </c>
      <c r="E7" s="212">
        <v>5</v>
      </c>
      <c r="F7" s="212">
        <v>6</v>
      </c>
      <c r="G7" s="212">
        <v>7</v>
      </c>
      <c r="H7" s="212"/>
      <c r="I7" s="212">
        <v>8</v>
      </c>
      <c r="J7" s="212" t="s">
        <v>237</v>
      </c>
      <c r="K7" s="213" t="s">
        <v>238</v>
      </c>
      <c r="L7" s="212">
        <v>11</v>
      </c>
      <c r="M7" s="33">
        <v>12</v>
      </c>
      <c r="N7" s="33">
        <v>13</v>
      </c>
      <c r="O7" s="33">
        <v>14</v>
      </c>
      <c r="P7" s="33">
        <v>15</v>
      </c>
      <c r="Q7" s="212">
        <v>16</v>
      </c>
    </row>
    <row r="8" spans="1:17" s="216" customFormat="1" ht="29.25" customHeight="1">
      <c r="A8" s="270" t="s">
        <v>239</v>
      </c>
      <c r="B8" s="271"/>
      <c r="C8" s="271"/>
      <c r="D8" s="271"/>
      <c r="E8" s="272"/>
      <c r="F8" s="214">
        <f aca="true" t="shared" si="0" ref="F8:N8">SUM(F9:F14)</f>
        <v>603.1999999999999</v>
      </c>
      <c r="G8" s="214">
        <f t="shared" si="0"/>
        <v>603.1999999999999</v>
      </c>
      <c r="H8" s="214">
        <f t="shared" si="0"/>
        <v>0</v>
      </c>
      <c r="I8" s="214">
        <f t="shared" si="0"/>
        <v>0</v>
      </c>
      <c r="J8" s="214">
        <f t="shared" si="0"/>
        <v>603.2</v>
      </c>
      <c r="K8" s="214">
        <f t="shared" si="0"/>
        <v>0</v>
      </c>
      <c r="L8" s="214">
        <f t="shared" si="0"/>
        <v>0</v>
      </c>
      <c r="M8" s="214">
        <f t="shared" si="0"/>
        <v>494.9</v>
      </c>
      <c r="N8" s="214">
        <f t="shared" si="0"/>
        <v>108.30000000000001</v>
      </c>
      <c r="O8" s="214"/>
      <c r="P8" s="215">
        <f>SUM(P9:P14)</f>
        <v>19796000</v>
      </c>
      <c r="Q8" s="215">
        <f>SUM(Q9:Q14)</f>
        <v>19796000</v>
      </c>
    </row>
    <row r="9" spans="1:17" s="225" customFormat="1" ht="33.75" customHeight="1">
      <c r="A9" s="250">
        <v>1</v>
      </c>
      <c r="B9" s="255" t="s">
        <v>241</v>
      </c>
      <c r="C9" s="253" t="s">
        <v>242</v>
      </c>
      <c r="D9" s="253">
        <v>23</v>
      </c>
      <c r="E9" s="253">
        <v>98</v>
      </c>
      <c r="F9" s="253">
        <v>139.6</v>
      </c>
      <c r="G9" s="250">
        <f>+F9</f>
        <v>139.6</v>
      </c>
      <c r="H9" s="218"/>
      <c r="I9" s="219">
        <v>0</v>
      </c>
      <c r="J9" s="219">
        <v>100</v>
      </c>
      <c r="K9" s="219">
        <v>0</v>
      </c>
      <c r="L9" s="220" t="s">
        <v>243</v>
      </c>
      <c r="M9" s="221">
        <v>100</v>
      </c>
      <c r="N9" s="221">
        <f>J9-M9</f>
        <v>0</v>
      </c>
      <c r="O9" s="222">
        <v>40000</v>
      </c>
      <c r="P9" s="223">
        <f aca="true" t="shared" si="1" ref="P9:P14">M9*40000</f>
        <v>4000000</v>
      </c>
      <c r="Q9" s="257">
        <f>+P9+P10</f>
        <v>4000000</v>
      </c>
    </row>
    <row r="10" spans="1:17" s="225" customFormat="1" ht="33.75" customHeight="1">
      <c r="A10" s="252"/>
      <c r="B10" s="256"/>
      <c r="C10" s="254"/>
      <c r="D10" s="254"/>
      <c r="E10" s="254"/>
      <c r="F10" s="254"/>
      <c r="G10" s="252"/>
      <c r="H10" s="218"/>
      <c r="I10" s="219">
        <v>0</v>
      </c>
      <c r="J10" s="219">
        <v>39.6</v>
      </c>
      <c r="K10" s="219">
        <v>0</v>
      </c>
      <c r="L10" s="220" t="s">
        <v>244</v>
      </c>
      <c r="M10" s="221">
        <v>0</v>
      </c>
      <c r="N10" s="221">
        <v>39.6</v>
      </c>
      <c r="O10" s="222">
        <v>40000</v>
      </c>
      <c r="P10" s="223">
        <f t="shared" si="1"/>
        <v>0</v>
      </c>
      <c r="Q10" s="258"/>
    </row>
    <row r="11" spans="1:17" s="225" customFormat="1" ht="30" customHeight="1">
      <c r="A11" s="250">
        <v>2</v>
      </c>
      <c r="B11" s="255" t="s">
        <v>248</v>
      </c>
      <c r="C11" s="253" t="s">
        <v>242</v>
      </c>
      <c r="D11" s="253">
        <v>23</v>
      </c>
      <c r="E11" s="253">
        <v>126</v>
      </c>
      <c r="F11" s="266">
        <v>438.7</v>
      </c>
      <c r="G11" s="263">
        <v>438.7</v>
      </c>
      <c r="H11" s="218"/>
      <c r="I11" s="219">
        <v>0</v>
      </c>
      <c r="J11" s="219">
        <v>154</v>
      </c>
      <c r="K11" s="219">
        <v>0</v>
      </c>
      <c r="L11" s="220" t="s">
        <v>243</v>
      </c>
      <c r="M11" s="221">
        <f>+J11</f>
        <v>154</v>
      </c>
      <c r="N11" s="221"/>
      <c r="O11" s="222">
        <v>40000</v>
      </c>
      <c r="P11" s="223">
        <f t="shared" si="1"/>
        <v>6160000</v>
      </c>
      <c r="Q11" s="257">
        <f>+P11+P12</f>
        <v>14800000</v>
      </c>
    </row>
    <row r="12" spans="1:17" s="225" customFormat="1" ht="30" customHeight="1">
      <c r="A12" s="251"/>
      <c r="B12" s="259"/>
      <c r="C12" s="260"/>
      <c r="D12" s="260"/>
      <c r="E12" s="260"/>
      <c r="F12" s="267"/>
      <c r="G12" s="264"/>
      <c r="H12" s="218"/>
      <c r="I12" s="219">
        <v>0</v>
      </c>
      <c r="J12" s="219">
        <v>216</v>
      </c>
      <c r="K12" s="219">
        <v>0</v>
      </c>
      <c r="L12" s="220" t="s">
        <v>240</v>
      </c>
      <c r="M12" s="221">
        <f>+J12</f>
        <v>216</v>
      </c>
      <c r="N12" s="221"/>
      <c r="O12" s="222">
        <v>40000</v>
      </c>
      <c r="P12" s="223">
        <f t="shared" si="1"/>
        <v>8640000</v>
      </c>
      <c r="Q12" s="261"/>
    </row>
    <row r="13" spans="1:17" s="225" customFormat="1" ht="30" customHeight="1">
      <c r="A13" s="252"/>
      <c r="B13" s="256"/>
      <c r="C13" s="254"/>
      <c r="D13" s="254"/>
      <c r="E13" s="254"/>
      <c r="F13" s="268"/>
      <c r="G13" s="265"/>
      <c r="H13" s="218"/>
      <c r="I13" s="219">
        <v>0</v>
      </c>
      <c r="J13" s="219">
        <v>68.7</v>
      </c>
      <c r="K13" s="219">
        <v>0</v>
      </c>
      <c r="L13" s="220" t="s">
        <v>244</v>
      </c>
      <c r="M13" s="221">
        <v>0</v>
      </c>
      <c r="N13" s="221">
        <f>+J13</f>
        <v>68.7</v>
      </c>
      <c r="O13" s="222">
        <v>40000</v>
      </c>
      <c r="P13" s="223">
        <f t="shared" si="1"/>
        <v>0</v>
      </c>
      <c r="Q13" s="258"/>
    </row>
    <row r="14" spans="1:17" s="225" customFormat="1" ht="33.75" customHeight="1">
      <c r="A14" s="9">
        <v>3</v>
      </c>
      <c r="B14" s="220" t="s">
        <v>225</v>
      </c>
      <c r="C14" s="13" t="s">
        <v>245</v>
      </c>
      <c r="D14" s="9">
        <v>24</v>
      </c>
      <c r="E14" s="9">
        <v>190</v>
      </c>
      <c r="F14" s="218">
        <v>24.9</v>
      </c>
      <c r="G14" s="218">
        <f>+F14</f>
        <v>24.9</v>
      </c>
      <c r="H14" s="218"/>
      <c r="I14" s="219">
        <v>0</v>
      </c>
      <c r="J14" s="219">
        <f>+G14</f>
        <v>24.9</v>
      </c>
      <c r="K14" s="219">
        <v>0</v>
      </c>
      <c r="L14" s="220" t="s">
        <v>240</v>
      </c>
      <c r="M14" s="221">
        <f>+J14</f>
        <v>24.9</v>
      </c>
      <c r="N14" s="221">
        <f>J14-M14</f>
        <v>0</v>
      </c>
      <c r="O14" s="222">
        <v>40000</v>
      </c>
      <c r="P14" s="223">
        <f t="shared" si="1"/>
        <v>996000</v>
      </c>
      <c r="Q14" s="224">
        <f>+SUM(P14:P14)</f>
        <v>996000</v>
      </c>
    </row>
  </sheetData>
  <sheetProtection/>
  <mergeCells count="27">
    <mergeCell ref="Q5:Q6"/>
    <mergeCell ref="A8:E8"/>
    <mergeCell ref="D9:D10"/>
    <mergeCell ref="A1:Q1"/>
    <mergeCell ref="A2:Q2"/>
    <mergeCell ref="A3:Q3"/>
    <mergeCell ref="A4:Q4"/>
    <mergeCell ref="A5:A6"/>
    <mergeCell ref="B5:L5"/>
    <mergeCell ref="M5:N5"/>
    <mergeCell ref="P5:P6"/>
    <mergeCell ref="C9:C10"/>
    <mergeCell ref="G11:G13"/>
    <mergeCell ref="E11:E13"/>
    <mergeCell ref="D11:D13"/>
    <mergeCell ref="F11:F13"/>
    <mergeCell ref="O5:O6"/>
    <mergeCell ref="A11:A13"/>
    <mergeCell ref="G9:G10"/>
    <mergeCell ref="F9:F10"/>
    <mergeCell ref="E9:E10"/>
    <mergeCell ref="B9:B10"/>
    <mergeCell ref="Q9:Q10"/>
    <mergeCell ref="B11:B13"/>
    <mergeCell ref="C11:C13"/>
    <mergeCell ref="Q11:Q13"/>
    <mergeCell ref="A9:A10"/>
  </mergeCells>
  <printOptions horizontalCentered="1"/>
  <pageMargins left="0.11811023622047245" right="0.11811023622047245" top="0.5118110236220472" bottom="0.11811023622047245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hungvu_lg</dc:creator>
  <cp:keywords/>
  <dc:description/>
  <cp:lastModifiedBy>Surfac8pro</cp:lastModifiedBy>
  <cp:lastPrinted>2023-08-03T07:16:37Z</cp:lastPrinted>
  <dcterms:created xsi:type="dcterms:W3CDTF">2015-10-15T01:50:48Z</dcterms:created>
  <dcterms:modified xsi:type="dcterms:W3CDTF">2023-08-09T08:05:12Z</dcterms:modified>
  <cp:category/>
  <cp:version/>
  <cp:contentType/>
  <cp:contentStatus/>
</cp:coreProperties>
</file>