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R\AppData\Local\Temp\Tandan JSC\files\"/>
    </mc:Choice>
  </mc:AlternateContent>
  <bookViews>
    <workbookView xWindow="110" yWindow="110" windowWidth="9000" windowHeight="8000" firstSheet="1" activeTab="2"/>
  </bookViews>
  <sheets>
    <sheet name="foxz" sheetId="4" state="veryHidden" r:id="rId1"/>
    <sheet name="Dự thảo PA" sheetId="2" r:id="rId2"/>
    <sheet name="biểu tổng hợp" sheetId="5" r:id="rId3"/>
  </sheets>
  <definedNames>
    <definedName name="_xlnm._FilterDatabase" localSheetId="1" hidden="1">'Dự thảo PA'!$A$8:$AD$31</definedName>
    <definedName name="_xlnm.Print_Area" localSheetId="1">'Dự thảo PA'!$A$1:$AE$31</definedName>
    <definedName name="_xlnm.Print_Titles" localSheetId="1">'Dự thảo PA'!$6:$7</definedName>
  </definedNames>
  <calcPr calcId="162913"/>
</workbook>
</file>

<file path=xl/calcChain.xml><?xml version="1.0" encoding="utf-8"?>
<calcChain xmlns="http://schemas.openxmlformats.org/spreadsheetml/2006/main">
  <c r="AB8" i="2" l="1"/>
  <c r="AC8" i="2"/>
  <c r="AD8" i="2"/>
  <c r="AE10" i="2"/>
  <c r="AE11" i="2"/>
  <c r="AE12" i="2"/>
  <c r="AE13" i="2"/>
  <c r="AE14" i="2"/>
  <c r="AE15" i="2"/>
  <c r="AE16" i="2"/>
  <c r="AE17" i="2"/>
  <c r="AE18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9" i="2"/>
  <c r="D9" i="5" l="1"/>
  <c r="G8" i="2" l="1"/>
  <c r="F8" i="2" l="1"/>
  <c r="Y24" i="2"/>
  <c r="X24" i="2"/>
  <c r="S24" i="2"/>
  <c r="W24" i="2" s="1"/>
  <c r="P24" i="2"/>
  <c r="J24" i="2"/>
  <c r="Y25" i="2"/>
  <c r="X25" i="2"/>
  <c r="Q25" i="2"/>
  <c r="J25" i="2"/>
  <c r="M25" i="2" s="1"/>
  <c r="X19" i="2"/>
  <c r="O19" i="2"/>
  <c r="J19" i="2"/>
  <c r="K19" i="2" s="1"/>
  <c r="J18" i="2"/>
  <c r="M18" i="2" s="1"/>
  <c r="J17" i="2"/>
  <c r="M17" i="2" s="1"/>
  <c r="Q19" i="2" l="1"/>
  <c r="AE19" i="2"/>
  <c r="AE8" i="2" s="1"/>
  <c r="K24" i="2"/>
  <c r="Z24" i="2"/>
  <c r="K17" i="2"/>
  <c r="K18" i="2"/>
  <c r="P25" i="2"/>
  <c r="S25" i="2"/>
  <c r="W25" i="2" s="1"/>
  <c r="S19" i="2"/>
  <c r="W19" i="2" s="1"/>
  <c r="P18" i="2"/>
  <c r="X18" i="2"/>
  <c r="Y18" i="2"/>
  <c r="S18" i="2"/>
  <c r="W18" i="2" s="1"/>
  <c r="P17" i="2"/>
  <c r="X17" i="2"/>
  <c r="Y17" i="2"/>
  <c r="S17" i="2"/>
  <c r="W17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20" i="2"/>
  <c r="K20" i="2" s="1"/>
  <c r="J21" i="2"/>
  <c r="K21" i="2" s="1"/>
  <c r="J22" i="2"/>
  <c r="K22" i="2" s="1"/>
  <c r="J23" i="2"/>
  <c r="J26" i="2"/>
  <c r="K26" i="2" s="1"/>
  <c r="J27" i="2"/>
  <c r="K27" i="2" s="1"/>
  <c r="J28" i="2"/>
  <c r="K28" i="2" s="1"/>
  <c r="J29" i="2"/>
  <c r="K29" i="2" s="1"/>
  <c r="J30" i="2"/>
  <c r="K30" i="2" s="1"/>
  <c r="J31" i="2"/>
  <c r="K31" i="2" s="1"/>
  <c r="J9" i="2"/>
  <c r="K9" i="2" s="1"/>
  <c r="Z25" i="2" l="1"/>
  <c r="Z17" i="2"/>
  <c r="Y19" i="2"/>
  <c r="P19" i="2"/>
  <c r="Z18" i="2"/>
  <c r="M23" i="2"/>
  <c r="J8" i="2"/>
  <c r="Z19" i="2" l="1"/>
  <c r="Y23" i="2"/>
  <c r="X23" i="2"/>
  <c r="S23" i="2"/>
  <c r="W23" i="2" s="1"/>
  <c r="Y27" i="2"/>
  <c r="Y28" i="2"/>
  <c r="Y29" i="2"/>
  <c r="Y30" i="2"/>
  <c r="Y31" i="2"/>
  <c r="Y26" i="2"/>
  <c r="X27" i="2"/>
  <c r="X28" i="2"/>
  <c r="X29" i="2"/>
  <c r="X30" i="2"/>
  <c r="X31" i="2"/>
  <c r="X26" i="2"/>
  <c r="I8" i="2" l="1"/>
  <c r="L8" i="2"/>
  <c r="N8" i="2"/>
  <c r="O8" i="2"/>
  <c r="B8" i="5" s="1"/>
  <c r="R8" i="2"/>
  <c r="T8" i="2"/>
  <c r="S9" i="2"/>
  <c r="W9" i="2" s="1"/>
  <c r="Q10" i="2"/>
  <c r="Q11" i="2"/>
  <c r="Q12" i="2"/>
  <c r="Q13" i="2"/>
  <c r="Q14" i="2"/>
  <c r="Q15" i="2"/>
  <c r="Q16" i="2"/>
  <c r="Q20" i="2"/>
  <c r="Q21" i="2"/>
  <c r="Q22" i="2"/>
  <c r="Q23" i="2"/>
  <c r="Q26" i="2"/>
  <c r="Q27" i="2"/>
  <c r="Q28" i="2"/>
  <c r="Q29" i="2"/>
  <c r="Q30" i="2"/>
  <c r="Q31" i="2"/>
  <c r="Q9" i="2"/>
  <c r="M26" i="2"/>
  <c r="P26" i="2" s="1"/>
  <c r="M27" i="2"/>
  <c r="M28" i="2"/>
  <c r="M29" i="2"/>
  <c r="M30" i="2"/>
  <c r="M31" i="2"/>
  <c r="H8" i="2"/>
  <c r="S10" i="2"/>
  <c r="W10" i="2" s="1"/>
  <c r="S11" i="2"/>
  <c r="W11" i="2" s="1"/>
  <c r="S12" i="2"/>
  <c r="W12" i="2" s="1"/>
  <c r="S13" i="2"/>
  <c r="W13" i="2" s="1"/>
  <c r="S14" i="2"/>
  <c r="W14" i="2" s="1"/>
  <c r="S15" i="2"/>
  <c r="W15" i="2" s="1"/>
  <c r="S16" i="2"/>
  <c r="W16" i="2" s="1"/>
  <c r="S20" i="2"/>
  <c r="W20" i="2" s="1"/>
  <c r="S21" i="2"/>
  <c r="W21" i="2" s="1"/>
  <c r="S22" i="2"/>
  <c r="W22" i="2" s="1"/>
  <c r="S26" i="2"/>
  <c r="W26" i="2" s="1"/>
  <c r="S27" i="2"/>
  <c r="W27" i="2" s="1"/>
  <c r="S28" i="2"/>
  <c r="W28" i="2" s="1"/>
  <c r="S29" i="2"/>
  <c r="W29" i="2" s="1"/>
  <c r="S30" i="2"/>
  <c r="W30" i="2" s="1"/>
  <c r="S31" i="2"/>
  <c r="W31" i="2" s="1"/>
  <c r="D8" i="5" l="1"/>
  <c r="Z26" i="2"/>
  <c r="P30" i="2"/>
  <c r="Z30" i="2" s="1"/>
  <c r="P29" i="2"/>
  <c r="Q8" i="2"/>
  <c r="P31" i="2"/>
  <c r="W8" i="2"/>
  <c r="D11" i="5" s="1"/>
  <c r="S8" i="2"/>
  <c r="P28" i="2"/>
  <c r="P27" i="2"/>
  <c r="M20" i="2"/>
  <c r="M13" i="2"/>
  <c r="M14" i="2"/>
  <c r="M15" i="2"/>
  <c r="M16" i="2"/>
  <c r="M21" i="2"/>
  <c r="M22" i="2"/>
  <c r="M9" i="2"/>
  <c r="Z29" i="2" l="1"/>
  <c r="Z31" i="2"/>
  <c r="Z28" i="2"/>
  <c r="Y16" i="2"/>
  <c r="X16" i="2"/>
  <c r="Y13" i="2"/>
  <c r="X13" i="2"/>
  <c r="X14" i="2"/>
  <c r="Y14" i="2"/>
  <c r="P9" i="2"/>
  <c r="X9" i="2"/>
  <c r="Y9" i="2"/>
  <c r="P23" i="2"/>
  <c r="Z23" i="2" s="1"/>
  <c r="P20" i="2"/>
  <c r="X20" i="2"/>
  <c r="Y20" i="2"/>
  <c r="Y15" i="2"/>
  <c r="X15" i="2"/>
  <c r="K8" i="2"/>
  <c r="P22" i="2"/>
  <c r="X22" i="2"/>
  <c r="Y22" i="2"/>
  <c r="P21" i="2"/>
  <c r="X21" i="2"/>
  <c r="Y21" i="2"/>
  <c r="Z27" i="2"/>
  <c r="Z21" i="2" l="1"/>
  <c r="Z20" i="2"/>
  <c r="Z9" i="2"/>
  <c r="Z22" i="2"/>
  <c r="P13" i="2" l="1"/>
  <c r="Z13" i="2" s="1"/>
  <c r="P14" i="2"/>
  <c r="Z14" i="2" s="1"/>
  <c r="P15" i="2"/>
  <c r="Z15" i="2" s="1"/>
  <c r="P16" i="2"/>
  <c r="Z16" i="2" s="1"/>
  <c r="M12" i="2" l="1"/>
  <c r="M10" i="2"/>
  <c r="M11" i="2"/>
  <c r="X12" i="2" l="1"/>
  <c r="Y12" i="2"/>
  <c r="Y11" i="2"/>
  <c r="X11" i="2"/>
  <c r="P10" i="2"/>
  <c r="Y10" i="2"/>
  <c r="X10" i="2"/>
  <c r="M8" i="2"/>
  <c r="B7" i="5" s="1"/>
  <c r="B10" i="5" s="1"/>
  <c r="P11" i="2"/>
  <c r="P12" i="2"/>
  <c r="D15" i="5" l="1"/>
  <c r="D10" i="5"/>
  <c r="D14" i="5" s="1"/>
  <c r="B12" i="5"/>
  <c r="Z12" i="2"/>
  <c r="X8" i="2"/>
  <c r="P8" i="2"/>
  <c r="Z10" i="2"/>
  <c r="Y8" i="2"/>
  <c r="Z11" i="2"/>
  <c r="E17" i="5" l="1"/>
  <c r="D18" i="5"/>
  <c r="Z8" i="2"/>
  <c r="E14" i="5" s="1"/>
  <c r="F14" i="5" s="1"/>
  <c r="AA10" i="2"/>
  <c r="AA12" i="2" l="1"/>
  <c r="AA8" i="2" s="1"/>
  <c r="AA11" i="2"/>
</calcChain>
</file>

<file path=xl/sharedStrings.xml><?xml version="1.0" encoding="utf-8"?>
<sst xmlns="http://schemas.openxmlformats.org/spreadsheetml/2006/main" count="156" uniqueCount="69">
  <si>
    <t>STT</t>
  </si>
  <si>
    <t>Tờ bản đồ số</t>
  </si>
  <si>
    <t>Số thửa</t>
  </si>
  <si>
    <t>Ghi chú</t>
  </si>
  <si>
    <t>Kinh phí bồi thường về đất: -đất lúa 50.000 đ/m²</t>
  </si>
  <si>
    <t>Bồi thường chi phí đầu tư vào đất còn lại: 25.000 đ/m²</t>
  </si>
  <si>
    <t>Loại tài sản</t>
  </si>
  <si>
    <t>Số lượng</t>
  </si>
  <si>
    <t>Đơn vị</t>
  </si>
  <si>
    <t>Đơn giá: đ</t>
  </si>
  <si>
    <t>Tỷ lệ</t>
  </si>
  <si>
    <t>Kinh phí hỗ trợ</t>
  </si>
  <si>
    <t>Hỗ trợ ổn định đời sống và sản xuất: 10.000 (đ)</t>
  </si>
  <si>
    <t>Tổng kinh phí bồi thường hỗ trợ theo thửa: đ</t>
  </si>
  <si>
    <t>Tổng số tiền hộ dân được nhận: đ</t>
  </si>
  <si>
    <t>Tổng diện tích thu hồi (m²)</t>
  </si>
  <si>
    <t>sử dụng ổn định trước ngày 01/7/2004 (m²)</t>
  </si>
  <si>
    <t>Cây hàng năm</t>
  </si>
  <si>
    <t>m²</t>
  </si>
  <si>
    <t>Hỗ trợ khi thu hồi đất NN công ích về NS xã Hương Lạc: đất lúa 50.000đ/m²</t>
  </si>
  <si>
    <t>Bồi thường, hỗ trợ tài sản gắn liền trên đất là cây trồng hàng năm</t>
  </si>
  <si>
    <t>Hỗ trợ chuyển đổi nghề và tìm kiếm việc làm: đất lúa 150.000đ/m²</t>
  </si>
  <si>
    <t>Lê Thị Tư</t>
  </si>
  <si>
    <t>Đỗ Thị Tiếp</t>
  </si>
  <si>
    <t>De</t>
  </si>
  <si>
    <t>LUK</t>
  </si>
  <si>
    <t>BHK</t>
  </si>
  <si>
    <t>Địa điểm: thôn De, xã Nghĩa Hưng, huyện Lạng Giang, tỉnh Bắc Giang</t>
  </si>
  <si>
    <t xml:space="preserve">Diện tích thu hồi </t>
  </si>
  <si>
    <t>m131</t>
  </si>
  <si>
    <t>Đặng Văn Quyết</t>
  </si>
  <si>
    <t>Lê Văn Nguyên</t>
  </si>
  <si>
    <t>Đặng Văn Doanh</t>
  </si>
  <si>
    <t xml:space="preserve">Ngô Thị Chức </t>
  </si>
  <si>
    <t xml:space="preserve">Ong Thị Cầu </t>
  </si>
  <si>
    <t xml:space="preserve">Đặng Văn Hiền </t>
  </si>
  <si>
    <t xml:space="preserve">Nguyễn Thị Thêm </t>
  </si>
  <si>
    <t>Đỗ Thị Liên</t>
  </si>
  <si>
    <t xml:space="preserve">Lê Văn Kế </t>
  </si>
  <si>
    <t xml:space="preserve">Lê Văn Mít </t>
  </si>
  <si>
    <t xml:space="preserve">Lê Văn Ngạch </t>
  </si>
  <si>
    <t>Địa
 chỉ thôn</t>
  </si>
  <si>
    <t xml:space="preserve">Hộ gia đình, cá nhân
 sử dụng đất </t>
  </si>
  <si>
    <t>Hình thức 
sử dụng đất</t>
  </si>
  <si>
    <t>Ổn định
 50 năm 
(m²)</t>
  </si>
  <si>
    <t>Khoán thầu
 (m²)</t>
  </si>
  <si>
    <t>Diện tích hiện trạng
(m²)</t>
  </si>
  <si>
    <t>Diện tích thu hồi tại dự án khác
(m²)</t>
  </si>
  <si>
    <t>Diện tích còn lại
 (m²)</t>
  </si>
  <si>
    <t>Ký hiệu loại đất</t>
  </si>
  <si>
    <t>Nguyễn Thị Thủy
 Đại diện Công ty cổ Phần Tái tạo năng lượng số 1 Việt Nam</t>
  </si>
  <si>
    <t>Tổng cộng</t>
  </si>
  <si>
    <t xml:space="preserve"> Lương Thị Hạt 
(mẹ là Đặng Thị Thơm đã chết)</t>
  </si>
  <si>
    <t xml:space="preserve"> PHƯƠNG ÁN BỒI THƯỜNG, HỖ TRỢ GIẢI PHÓNG MẶT BẰNG (ĐỢT 4)</t>
  </si>
  <si>
    <t>Để thực hiện dự án: Xây dựng khu dân cư thôn Dâu, xã Nghĩa Hưng, huyện Lạng Giang</t>
  </si>
  <si>
    <t>ỦY BAN NHÂN DÂN</t>
  </si>
  <si>
    <t>HUYỆN LẠNG GIANG</t>
  </si>
  <si>
    <t>Bồi thường, hỗ trợ tài sản gắn liền trên đất là cây trồng hàng năm: đ</t>
  </si>
  <si>
    <t>Hỗ trợ đất công ích về Ngân sách UBND xã Nghĩa Hưng: đ</t>
  </si>
  <si>
    <t>Đất công ích</t>
  </si>
  <si>
    <t>Đất doan nghiệp mua đất hộ gia đình</t>
  </si>
  <si>
    <t>Đất lâu dài</t>
  </si>
  <si>
    <t>Tổng diện tích</t>
  </si>
  <si>
    <t>Tổng tiền bồi thường</t>
  </si>
  <si>
    <t>Tiền thưởng</t>
  </si>
  <si>
    <t>Thu hồi trong chỉ giới 
(m²)</t>
  </si>
  <si>
    <t>Thu hồi ngoài chỉ giới (m²)</t>
  </si>
  <si>
    <t>(Ban hành kèm theo Quyết định số                                  /QĐ-UBND ngày                  /9/2023 của UBND huyện Lạng Giang)</t>
  </si>
  <si>
    <t>tài sản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</si>
</sst>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₫_-;\-* #,##0.00\ _₫_-;_-* &quot;-&quot;??\ _₫_-;_-@_-"/>
    <numFmt numFmtId="165" formatCode="_-* #,##0.0\ _₫_-;\-* #,##0.0\ _₫_-;_-* &quot;-&quot;??\ _₫_-;_-@_-"/>
    <numFmt numFmtId="166" formatCode="#,##0_ ;\-#,##0\ "/>
    <numFmt numFmtId="167" formatCode="_(* #,##0.0_);_(* \(#,##0.0\);_(* &quot;-&quot;?_);_(@_)"/>
    <numFmt numFmtId="168" formatCode="_-* #,##0\ _₫_-;\-* #,##0\ _₫_-;_-* &quot;-&quot;??\ _₫_-;_-@_-"/>
    <numFmt numFmtId="169" formatCode="0.0"/>
  </numFmts>
  <fonts count="7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i/>
      <sz val="13"/>
      <name val="Times New Roman"/>
      <family val="1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65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166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166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165" fontId="3" fillId="0" borderId="1" xfId="1" applyNumberFormat="1" applyFont="1" applyFill="1" applyBorder="1" applyAlignment="1" applyProtection="1">
      <alignment vertical="center" wrapText="1"/>
    </xf>
    <xf numFmtId="0" fontId="2" fillId="0" borderId="1" xfId="0" applyFont="1" applyBorder="1" applyAlignment="1">
      <alignment vertical="center"/>
    </xf>
    <xf numFmtId="165" fontId="2" fillId="0" borderId="1" xfId="1" applyNumberFormat="1" applyFont="1" applyFill="1" applyBorder="1" applyAlignment="1" applyProtection="1">
      <alignment vertical="center" wrapText="1"/>
    </xf>
    <xf numFmtId="165" fontId="2" fillId="0" borderId="1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166" fontId="2" fillId="0" borderId="1" xfId="0" applyNumberFormat="1" applyFont="1" applyFill="1" applyBorder="1" applyAlignment="1" applyProtection="1">
      <alignment vertical="center"/>
    </xf>
    <xf numFmtId="166" fontId="2" fillId="0" borderId="1" xfId="1" applyNumberFormat="1" applyFont="1" applyFill="1" applyBorder="1" applyAlignment="1" applyProtection="1">
      <alignment vertical="center"/>
    </xf>
    <xf numFmtId="9" fontId="2" fillId="0" borderId="1" xfId="2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Border="1" applyAlignment="1">
      <alignment horizontal="center" vertical="center"/>
    </xf>
    <xf numFmtId="168" fontId="2" fillId="0" borderId="1" xfId="1" applyNumberFormat="1" applyFont="1" applyFill="1" applyBorder="1" applyAlignment="1" applyProtection="1">
      <alignment vertical="center" wrapText="1"/>
    </xf>
    <xf numFmtId="168" fontId="3" fillId="0" borderId="1" xfId="1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NumberFormat="1" applyFont="1" applyFill="1" applyBorder="1" applyAlignment="1" applyProtection="1"/>
    <xf numFmtId="169" fontId="2" fillId="0" borderId="1" xfId="0" applyNumberFormat="1" applyFont="1" applyBorder="1" applyAlignment="1">
      <alignment vertical="center"/>
    </xf>
    <xf numFmtId="167" fontId="2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169" fontId="3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68" fontId="0" fillId="0" borderId="0" xfId="1" applyNumberFormat="1" applyFont="1" applyFill="1" applyBorder="1" applyAlignment="1" applyProtection="1"/>
    <xf numFmtId="168" fontId="6" fillId="0" borderId="0" xfId="1" applyNumberFormat="1" applyFont="1" applyFill="1" applyBorder="1" applyAlignment="1" applyProtection="1"/>
    <xf numFmtId="168" fontId="3" fillId="0" borderId="0" xfId="1" applyNumberFormat="1" applyFont="1" applyFill="1" applyBorder="1" applyAlignment="1" applyProtection="1"/>
    <xf numFmtId="168" fontId="2" fillId="0" borderId="0" xfId="1" applyNumberFormat="1" applyFont="1" applyFill="1" applyBorder="1" applyAlignment="1" applyProtection="1"/>
    <xf numFmtId="168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6" fillId="3" borderId="0" xfId="0" applyNumberFormat="1" applyFont="1" applyFill="1" applyBorder="1" applyAlignment="1" applyProtection="1"/>
    <xf numFmtId="168" fontId="0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168" fontId="1" fillId="0" borderId="0" xfId="1" applyNumberFormat="1" applyFont="1" applyFill="1" applyBorder="1" applyAlignment="1" applyProtection="1"/>
    <xf numFmtId="9" fontId="0" fillId="0" borderId="0" xfId="2" applyFont="1" applyFill="1" applyBorder="1" applyAlignment="1" applyProtection="1"/>
    <xf numFmtId="168" fontId="0" fillId="2" borderId="0" xfId="1" applyNumberFormat="1" applyFont="1" applyFill="1" applyBorder="1" applyAlignment="1" applyProtection="1"/>
    <xf numFmtId="168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6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997884</xdr:colOff>
      <xdr:row>2</xdr:row>
      <xdr:rowOff>60512</xdr:rowOff>
    </xdr:from>
    <xdr:to>
      <xdr:col>1</xdr:col>
      <xdr:colOff>1682003</xdr:colOff>
      <xdr:row>2</xdr:row>
      <xdr:rowOff>60512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586193" y="704850"/>
          <a:ext cx="68411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view="pageBreakPreview" topLeftCell="A4" zoomScale="68" zoomScaleNormal="100" zoomScaleSheetLayoutView="68" workbookViewId="0">
      <selection activeCell="Q19" sqref="Q19"/>
    </sheetView>
  </sheetViews>
  <sheetFormatPr defaultColWidth="9.1796875" defaultRowHeight="18" x14ac:dyDescent="0.4"/>
  <cols>
    <col min="1" max="1" width="8.81640625" style="8" customWidth="1"/>
    <col min="2" max="2" width="37" style="5" customWidth="1"/>
    <col min="3" max="3" width="12.453125" style="1" customWidth="1"/>
    <col min="4" max="4" width="9.1796875" style="1" customWidth="1"/>
    <col min="5" max="5" width="8.7265625" style="1" customWidth="1"/>
    <col min="6" max="6" width="14" style="1" customWidth="1"/>
    <col min="7" max="7" width="10.54296875" style="1" customWidth="1"/>
    <col min="8" max="8" width="15.54296875" style="1" customWidth="1"/>
    <col min="9" max="9" width="13.1796875" style="1" customWidth="1"/>
    <col min="10" max="10" width="14.81640625" style="1" customWidth="1"/>
    <col min="11" max="11" width="11.54296875" style="1" customWidth="1"/>
    <col min="12" max="12" width="11.1796875" style="1" customWidth="1"/>
    <col min="13" max="13" width="13.453125" style="1" customWidth="1"/>
    <col min="14" max="14" width="14.26953125" style="1" hidden="1" customWidth="1"/>
    <col min="15" max="15" width="12.81640625" style="1" customWidth="1"/>
    <col min="16" max="16" width="20" style="1" customWidth="1"/>
    <col min="17" max="17" width="18.7265625" style="1" customWidth="1"/>
    <col min="18" max="18" width="18.1796875" style="1" customWidth="1"/>
    <col min="19" max="19" width="13.81640625" style="1" customWidth="1"/>
    <col min="20" max="20" width="7.1796875" style="1" customWidth="1"/>
    <col min="21" max="21" width="12.453125" style="1" customWidth="1"/>
    <col min="22" max="22" width="9.26953125" style="1" customWidth="1"/>
    <col min="23" max="23" width="18.1796875" style="1" customWidth="1"/>
    <col min="24" max="24" width="19.453125" style="1" customWidth="1"/>
    <col min="25" max="25" width="25" style="1" customWidth="1"/>
    <col min="26" max="26" width="20.26953125" style="1" customWidth="1"/>
    <col min="27" max="27" width="19" style="12" hidden="1" customWidth="1"/>
    <col min="28" max="28" width="11.1796875" style="1" hidden="1" customWidth="1"/>
    <col min="29" max="29" width="17.81640625" style="1" hidden="1" customWidth="1"/>
    <col min="30" max="30" width="5.81640625" style="1" hidden="1" customWidth="1"/>
    <col min="31" max="31" width="18.81640625" style="46" customWidth="1"/>
    <col min="32" max="16384" width="9.1796875" style="1"/>
  </cols>
  <sheetData>
    <row r="1" spans="1:31" s="12" customFormat="1" ht="25.5" customHeight="1" x14ac:dyDescent="0.35">
      <c r="A1" s="70" t="s">
        <v>55</v>
      </c>
      <c r="B1" s="70"/>
      <c r="C1" s="70"/>
      <c r="D1" s="69" t="s">
        <v>53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39"/>
      <c r="AB1" s="39"/>
      <c r="AC1" s="39"/>
      <c r="AD1" s="39"/>
      <c r="AE1" s="45"/>
    </row>
    <row r="2" spans="1:31" s="12" customFormat="1" ht="25.5" customHeight="1" x14ac:dyDescent="0.35">
      <c r="A2" s="70" t="s">
        <v>56</v>
      </c>
      <c r="B2" s="70"/>
      <c r="C2" s="70"/>
      <c r="D2" s="69" t="s">
        <v>54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39"/>
      <c r="AB2" s="39"/>
      <c r="AC2" s="39"/>
      <c r="AD2" s="39"/>
      <c r="AE2" s="45"/>
    </row>
    <row r="3" spans="1:31" s="12" customFormat="1" ht="25.5" customHeight="1" x14ac:dyDescent="0.35">
      <c r="B3" s="39"/>
      <c r="C3" s="39"/>
      <c r="D3" s="69" t="s">
        <v>27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39"/>
      <c r="AB3" s="39"/>
      <c r="AC3" s="39"/>
      <c r="AD3" s="39"/>
      <c r="AE3" s="45"/>
    </row>
    <row r="4" spans="1:31" s="12" customFormat="1" ht="25.5" customHeight="1" x14ac:dyDescent="0.35">
      <c r="A4" s="65" t="s">
        <v>67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39"/>
      <c r="AE4" s="45"/>
    </row>
    <row r="5" spans="1:31" ht="28.5" customHeight="1" x14ac:dyDescent="0.4">
      <c r="B5" s="17"/>
      <c r="C5" s="2"/>
      <c r="D5" s="17"/>
      <c r="E5" s="17"/>
      <c r="F5" s="17"/>
      <c r="G5" s="17"/>
      <c r="H5" s="17"/>
      <c r="I5" s="17"/>
      <c r="J5" s="17"/>
      <c r="K5" s="17"/>
      <c r="L5" s="17"/>
      <c r="M5" s="17"/>
      <c r="N5" s="2"/>
      <c r="O5" s="17"/>
      <c r="P5" s="17"/>
      <c r="Q5" s="17"/>
      <c r="V5" s="17"/>
      <c r="X5" s="17"/>
      <c r="Y5" s="17"/>
      <c r="Z5" s="17"/>
      <c r="AA5" s="14"/>
      <c r="AB5" s="2"/>
      <c r="AC5" s="2"/>
      <c r="AD5" s="8"/>
    </row>
    <row r="6" spans="1:31" s="35" customFormat="1" ht="71.25" customHeight="1" x14ac:dyDescent="0.35">
      <c r="A6" s="60" t="s">
        <v>0</v>
      </c>
      <c r="B6" s="56" t="s">
        <v>42</v>
      </c>
      <c r="C6" s="56" t="s">
        <v>41</v>
      </c>
      <c r="D6" s="56" t="s">
        <v>1</v>
      </c>
      <c r="E6" s="56" t="s">
        <v>2</v>
      </c>
      <c r="F6" s="56" t="s">
        <v>46</v>
      </c>
      <c r="G6" s="56" t="s">
        <v>47</v>
      </c>
      <c r="H6" s="56" t="s">
        <v>28</v>
      </c>
      <c r="I6" s="56"/>
      <c r="J6" s="56"/>
      <c r="K6" s="60" t="s">
        <v>48</v>
      </c>
      <c r="L6" s="56" t="s">
        <v>49</v>
      </c>
      <c r="M6" s="56" t="s">
        <v>43</v>
      </c>
      <c r="N6" s="56"/>
      <c r="O6" s="56"/>
      <c r="P6" s="56" t="s">
        <v>4</v>
      </c>
      <c r="Q6" s="56" t="s">
        <v>5</v>
      </c>
      <c r="R6" s="66" t="s">
        <v>20</v>
      </c>
      <c r="S6" s="66"/>
      <c r="T6" s="66"/>
      <c r="U6" s="66"/>
      <c r="V6" s="66"/>
      <c r="W6" s="66" t="s">
        <v>57</v>
      </c>
      <c r="X6" s="66" t="s">
        <v>11</v>
      </c>
      <c r="Y6" s="66"/>
      <c r="Z6" s="66" t="s">
        <v>13</v>
      </c>
      <c r="AA6" s="66" t="s">
        <v>14</v>
      </c>
      <c r="AB6" s="66" t="s">
        <v>3</v>
      </c>
      <c r="AC6" s="66" t="s">
        <v>19</v>
      </c>
      <c r="AD6" s="32"/>
      <c r="AE6" s="55" t="s">
        <v>58</v>
      </c>
    </row>
    <row r="7" spans="1:31" s="13" customFormat="1" ht="96.75" customHeight="1" x14ac:dyDescent="0.25">
      <c r="A7" s="60"/>
      <c r="B7" s="56"/>
      <c r="C7" s="56"/>
      <c r="D7" s="56"/>
      <c r="E7" s="56"/>
      <c r="F7" s="56"/>
      <c r="G7" s="56"/>
      <c r="H7" s="42" t="s">
        <v>65</v>
      </c>
      <c r="I7" s="42" t="s">
        <v>66</v>
      </c>
      <c r="J7" s="42" t="s">
        <v>15</v>
      </c>
      <c r="K7" s="60"/>
      <c r="L7" s="56"/>
      <c r="M7" s="42" t="s">
        <v>44</v>
      </c>
      <c r="N7" s="42" t="s">
        <v>16</v>
      </c>
      <c r="O7" s="42" t="s">
        <v>45</v>
      </c>
      <c r="P7" s="56"/>
      <c r="Q7" s="56"/>
      <c r="R7" s="38" t="s">
        <v>6</v>
      </c>
      <c r="S7" s="38" t="s">
        <v>7</v>
      </c>
      <c r="T7" s="38" t="s">
        <v>8</v>
      </c>
      <c r="U7" s="38" t="s">
        <v>9</v>
      </c>
      <c r="V7" s="38" t="s">
        <v>10</v>
      </c>
      <c r="W7" s="66"/>
      <c r="X7" s="38" t="s">
        <v>12</v>
      </c>
      <c r="Y7" s="38" t="s">
        <v>21</v>
      </c>
      <c r="Z7" s="66"/>
      <c r="AA7" s="66"/>
      <c r="AB7" s="66"/>
      <c r="AC7" s="66"/>
      <c r="AD7" s="42" t="s">
        <v>3</v>
      </c>
      <c r="AE7" s="55"/>
    </row>
    <row r="8" spans="1:31" s="3" customFormat="1" ht="53.25" customHeight="1" x14ac:dyDescent="0.25">
      <c r="A8" s="67" t="s">
        <v>51</v>
      </c>
      <c r="B8" s="68"/>
      <c r="C8" s="42"/>
      <c r="D8" s="18"/>
      <c r="E8" s="18"/>
      <c r="F8" s="40">
        <f>SUM(F9:F31)</f>
        <v>5365</v>
      </c>
      <c r="G8" s="40">
        <f>SUM(G9:G31)</f>
        <v>55</v>
      </c>
      <c r="H8" s="20">
        <f t="shared" ref="H8:T8" si="0">SUM(H9:H31)</f>
        <v>4392.6000000000013</v>
      </c>
      <c r="I8" s="20">
        <f t="shared" si="0"/>
        <v>128.80000000000001</v>
      </c>
      <c r="J8" s="20">
        <f t="shared" si="0"/>
        <v>4521.4000000000005</v>
      </c>
      <c r="K8" s="20">
        <f t="shared" si="0"/>
        <v>788.6</v>
      </c>
      <c r="L8" s="20">
        <f t="shared" si="0"/>
        <v>0</v>
      </c>
      <c r="M8" s="20">
        <f t="shared" si="0"/>
        <v>4378.5000000000009</v>
      </c>
      <c r="N8" s="20">
        <f t="shared" si="0"/>
        <v>0</v>
      </c>
      <c r="O8" s="20">
        <f t="shared" si="0"/>
        <v>142.89999999999998</v>
      </c>
      <c r="P8" s="31">
        <f t="shared" si="0"/>
        <v>218925000</v>
      </c>
      <c r="Q8" s="31">
        <f t="shared" si="0"/>
        <v>3572499.9999999995</v>
      </c>
      <c r="R8" s="20">
        <f t="shared" si="0"/>
        <v>0</v>
      </c>
      <c r="S8" s="20">
        <f t="shared" si="0"/>
        <v>4521.4000000000005</v>
      </c>
      <c r="T8" s="20">
        <f t="shared" si="0"/>
        <v>0</v>
      </c>
      <c r="U8" s="20"/>
      <c r="V8" s="20"/>
      <c r="W8" s="31">
        <f t="shared" ref="W8:AE8" si="1">SUM(W9:W31)</f>
        <v>42953300</v>
      </c>
      <c r="X8" s="31">
        <f t="shared" si="1"/>
        <v>30771000</v>
      </c>
      <c r="Y8" s="31">
        <f t="shared" si="1"/>
        <v>461565000</v>
      </c>
      <c r="Z8" s="31">
        <f t="shared" si="1"/>
        <v>757786800</v>
      </c>
      <c r="AA8" s="31">
        <f t="shared" si="1"/>
        <v>157008350</v>
      </c>
      <c r="AB8" s="31">
        <f t="shared" si="1"/>
        <v>0</v>
      </c>
      <c r="AC8" s="31">
        <f t="shared" si="1"/>
        <v>0</v>
      </c>
      <c r="AD8" s="31">
        <f t="shared" si="1"/>
        <v>0</v>
      </c>
      <c r="AE8" s="31">
        <f t="shared" si="1"/>
        <v>7144999.9999999991</v>
      </c>
    </row>
    <row r="9" spans="1:31" s="3" customFormat="1" ht="45.75" customHeight="1" x14ac:dyDescent="0.25">
      <c r="A9" s="63">
        <v>1</v>
      </c>
      <c r="B9" s="62" t="s">
        <v>22</v>
      </c>
      <c r="C9" s="10" t="s">
        <v>24</v>
      </c>
      <c r="D9" s="29">
        <v>30</v>
      </c>
      <c r="E9" s="28">
        <v>275</v>
      </c>
      <c r="F9" s="28">
        <v>61.8</v>
      </c>
      <c r="G9" s="28"/>
      <c r="H9" s="22">
        <v>61.8</v>
      </c>
      <c r="I9" s="22"/>
      <c r="J9" s="22">
        <f>H9+I9</f>
        <v>61.8</v>
      </c>
      <c r="K9" s="22">
        <f>F9-J9</f>
        <v>0</v>
      </c>
      <c r="L9" s="22" t="s">
        <v>25</v>
      </c>
      <c r="M9" s="22">
        <f>J9</f>
        <v>61.8</v>
      </c>
      <c r="N9" s="4"/>
      <c r="O9" s="20"/>
      <c r="P9" s="22">
        <f>M9*50000</f>
        <v>3090000</v>
      </c>
      <c r="Q9" s="20">
        <f>O9*25000</f>
        <v>0</v>
      </c>
      <c r="R9" s="24" t="s">
        <v>17</v>
      </c>
      <c r="S9" s="22">
        <f>J9</f>
        <v>61.8</v>
      </c>
      <c r="T9" s="24" t="s">
        <v>18</v>
      </c>
      <c r="U9" s="26">
        <v>9500</v>
      </c>
      <c r="V9" s="27">
        <v>1</v>
      </c>
      <c r="W9" s="30">
        <f>S9*U9*V9</f>
        <v>587100</v>
      </c>
      <c r="X9" s="30">
        <f>M9*10000</f>
        <v>618000</v>
      </c>
      <c r="Y9" s="30">
        <f>M9*150000</f>
        <v>9270000</v>
      </c>
      <c r="Z9" s="31">
        <f t="shared" ref="Z9:Z24" si="2">Y9+X9+W9+Q9+P9</f>
        <v>13565100</v>
      </c>
      <c r="AA9" s="20"/>
      <c r="AB9" s="20"/>
      <c r="AC9" s="20"/>
      <c r="AD9" s="11"/>
      <c r="AE9" s="47">
        <f>O9*50000</f>
        <v>0</v>
      </c>
    </row>
    <row r="10" spans="1:31" s="7" customFormat="1" ht="45.75" customHeight="1" x14ac:dyDescent="0.25">
      <c r="A10" s="63"/>
      <c r="B10" s="62"/>
      <c r="C10" s="10" t="s">
        <v>24</v>
      </c>
      <c r="D10" s="29">
        <v>30</v>
      </c>
      <c r="E10" s="21">
        <v>277</v>
      </c>
      <c r="F10" s="21">
        <v>195.1</v>
      </c>
      <c r="G10" s="21"/>
      <c r="H10" s="21">
        <v>195.1</v>
      </c>
      <c r="I10" s="22"/>
      <c r="J10" s="22">
        <f t="shared" ref="J10:J31" si="3">H10+I10</f>
        <v>195.1</v>
      </c>
      <c r="K10" s="22">
        <f t="shared" ref="K10:K31" si="4">F10-J10</f>
        <v>0</v>
      </c>
      <c r="L10" s="22" t="s">
        <v>25</v>
      </c>
      <c r="M10" s="23">
        <f t="shared" ref="M10:M31" si="5">J10</f>
        <v>195.1</v>
      </c>
      <c r="N10" s="9"/>
      <c r="O10" s="23"/>
      <c r="P10" s="25">
        <f>M10*50000</f>
        <v>9755000</v>
      </c>
      <c r="Q10" s="20">
        <f t="shared" ref="Q10:Q31" si="6">O10*25000</f>
        <v>0</v>
      </c>
      <c r="R10" s="24" t="s">
        <v>17</v>
      </c>
      <c r="S10" s="22">
        <f t="shared" ref="S10:S31" si="7">J10</f>
        <v>195.1</v>
      </c>
      <c r="T10" s="24" t="s">
        <v>18</v>
      </c>
      <c r="U10" s="26">
        <v>9500</v>
      </c>
      <c r="V10" s="27">
        <v>1</v>
      </c>
      <c r="W10" s="30">
        <f t="shared" ref="W10:W31" si="8">S10*U10*V10</f>
        <v>1853450</v>
      </c>
      <c r="X10" s="30">
        <f t="shared" ref="X10:X22" si="9">M10*10000</f>
        <v>1951000</v>
      </c>
      <c r="Y10" s="30">
        <f t="shared" ref="Y10:Y22" si="10">M10*150000</f>
        <v>29265000</v>
      </c>
      <c r="Z10" s="31">
        <f t="shared" si="2"/>
        <v>42824450</v>
      </c>
      <c r="AA10" s="15">
        <f t="shared" ref="AA10:AA12" si="11">Z10</f>
        <v>42824450</v>
      </c>
      <c r="AB10" s="6"/>
      <c r="AC10" s="6"/>
      <c r="AD10" s="10"/>
      <c r="AE10" s="47">
        <f t="shared" ref="AE10:AE31" si="12">O10*50000</f>
        <v>0</v>
      </c>
    </row>
    <row r="11" spans="1:31" s="7" customFormat="1" ht="45.75" customHeight="1" x14ac:dyDescent="0.25">
      <c r="A11" s="41">
        <v>2</v>
      </c>
      <c r="B11" s="33" t="s">
        <v>33</v>
      </c>
      <c r="C11" s="10" t="s">
        <v>24</v>
      </c>
      <c r="D11" s="29">
        <v>30</v>
      </c>
      <c r="E11" s="21">
        <v>360</v>
      </c>
      <c r="F11" s="21">
        <v>167.8</v>
      </c>
      <c r="G11" s="21"/>
      <c r="H11" s="21">
        <v>167.8</v>
      </c>
      <c r="I11" s="22"/>
      <c r="J11" s="22">
        <f t="shared" si="3"/>
        <v>167.8</v>
      </c>
      <c r="K11" s="22">
        <f t="shared" si="4"/>
        <v>0</v>
      </c>
      <c r="L11" s="22" t="s">
        <v>25</v>
      </c>
      <c r="M11" s="23">
        <f t="shared" si="5"/>
        <v>167.8</v>
      </c>
      <c r="N11" s="6"/>
      <c r="O11" s="24"/>
      <c r="P11" s="25">
        <f t="shared" ref="P11:P31" si="13">M11*50000</f>
        <v>8390000</v>
      </c>
      <c r="Q11" s="20">
        <f t="shared" si="6"/>
        <v>0</v>
      </c>
      <c r="R11" s="24" t="s">
        <v>17</v>
      </c>
      <c r="S11" s="22">
        <f t="shared" si="7"/>
        <v>167.8</v>
      </c>
      <c r="T11" s="24" t="s">
        <v>18</v>
      </c>
      <c r="U11" s="26">
        <v>9500</v>
      </c>
      <c r="V11" s="27">
        <v>1</v>
      </c>
      <c r="W11" s="30">
        <f t="shared" si="8"/>
        <v>1594100</v>
      </c>
      <c r="X11" s="30">
        <f t="shared" si="9"/>
        <v>1678000</v>
      </c>
      <c r="Y11" s="30">
        <f t="shared" si="10"/>
        <v>25170000</v>
      </c>
      <c r="Z11" s="31">
        <f t="shared" si="2"/>
        <v>36832100</v>
      </c>
      <c r="AA11" s="15">
        <f t="shared" si="11"/>
        <v>36832100</v>
      </c>
      <c r="AB11" s="6"/>
      <c r="AC11" s="6"/>
      <c r="AD11" s="10"/>
      <c r="AE11" s="47">
        <f t="shared" si="12"/>
        <v>0</v>
      </c>
    </row>
    <row r="12" spans="1:31" s="7" customFormat="1" ht="45.75" customHeight="1" x14ac:dyDescent="0.25">
      <c r="A12" s="41">
        <v>3</v>
      </c>
      <c r="B12" s="33" t="s">
        <v>34</v>
      </c>
      <c r="C12" s="10" t="s">
        <v>24</v>
      </c>
      <c r="D12" s="29">
        <v>30</v>
      </c>
      <c r="E12" s="21">
        <v>249</v>
      </c>
      <c r="F12" s="21">
        <v>352.4</v>
      </c>
      <c r="G12" s="21"/>
      <c r="H12" s="21">
        <v>352.4</v>
      </c>
      <c r="I12" s="22"/>
      <c r="J12" s="22">
        <f t="shared" si="3"/>
        <v>352.4</v>
      </c>
      <c r="K12" s="22">
        <f t="shared" si="4"/>
        <v>0</v>
      </c>
      <c r="L12" s="22" t="s">
        <v>25</v>
      </c>
      <c r="M12" s="23">
        <f t="shared" si="5"/>
        <v>352.4</v>
      </c>
      <c r="N12" s="9"/>
      <c r="O12" s="23"/>
      <c r="P12" s="25">
        <f t="shared" si="13"/>
        <v>17620000</v>
      </c>
      <c r="Q12" s="20">
        <f t="shared" si="6"/>
        <v>0</v>
      </c>
      <c r="R12" s="24" t="s">
        <v>17</v>
      </c>
      <c r="S12" s="22">
        <f t="shared" si="7"/>
        <v>352.4</v>
      </c>
      <c r="T12" s="24" t="s">
        <v>18</v>
      </c>
      <c r="U12" s="26">
        <v>9500</v>
      </c>
      <c r="V12" s="27">
        <v>1</v>
      </c>
      <c r="W12" s="30">
        <f t="shared" si="8"/>
        <v>3347800</v>
      </c>
      <c r="X12" s="30">
        <f t="shared" si="9"/>
        <v>3524000</v>
      </c>
      <c r="Y12" s="30">
        <f t="shared" si="10"/>
        <v>52860000</v>
      </c>
      <c r="Z12" s="31">
        <f t="shared" si="2"/>
        <v>77351800</v>
      </c>
      <c r="AA12" s="15">
        <f t="shared" si="11"/>
        <v>77351800</v>
      </c>
      <c r="AB12" s="6"/>
      <c r="AC12" s="6"/>
      <c r="AD12" s="10"/>
      <c r="AE12" s="47">
        <f t="shared" si="12"/>
        <v>0</v>
      </c>
    </row>
    <row r="13" spans="1:31" s="7" customFormat="1" ht="45.75" customHeight="1" x14ac:dyDescent="0.25">
      <c r="A13" s="41">
        <v>4</v>
      </c>
      <c r="B13" s="33" t="s">
        <v>35</v>
      </c>
      <c r="C13" s="10" t="s">
        <v>24</v>
      </c>
      <c r="D13" s="29">
        <v>30</v>
      </c>
      <c r="E13" s="21">
        <v>314</v>
      </c>
      <c r="F13" s="21">
        <v>233.6</v>
      </c>
      <c r="G13" s="21"/>
      <c r="H13" s="21">
        <v>233.6</v>
      </c>
      <c r="I13" s="22"/>
      <c r="J13" s="22">
        <f t="shared" si="3"/>
        <v>233.6</v>
      </c>
      <c r="K13" s="22">
        <f t="shared" si="4"/>
        <v>0</v>
      </c>
      <c r="L13" s="22" t="s">
        <v>25</v>
      </c>
      <c r="M13" s="23">
        <f t="shared" si="5"/>
        <v>233.6</v>
      </c>
      <c r="N13" s="9"/>
      <c r="O13" s="23"/>
      <c r="P13" s="25">
        <f t="shared" si="13"/>
        <v>11680000</v>
      </c>
      <c r="Q13" s="20">
        <f t="shared" si="6"/>
        <v>0</v>
      </c>
      <c r="R13" s="24" t="s">
        <v>17</v>
      </c>
      <c r="S13" s="22">
        <f t="shared" si="7"/>
        <v>233.6</v>
      </c>
      <c r="T13" s="24" t="s">
        <v>18</v>
      </c>
      <c r="U13" s="26">
        <v>9500</v>
      </c>
      <c r="V13" s="27">
        <v>1</v>
      </c>
      <c r="W13" s="30">
        <f t="shared" si="8"/>
        <v>2219200</v>
      </c>
      <c r="X13" s="30">
        <f t="shared" si="9"/>
        <v>2336000</v>
      </c>
      <c r="Y13" s="30">
        <f t="shared" si="10"/>
        <v>35040000</v>
      </c>
      <c r="Z13" s="31">
        <f t="shared" si="2"/>
        <v>51275200</v>
      </c>
      <c r="AA13" s="15"/>
      <c r="AB13" s="6"/>
      <c r="AC13" s="6"/>
      <c r="AD13" s="10"/>
      <c r="AE13" s="47">
        <f t="shared" si="12"/>
        <v>0</v>
      </c>
    </row>
    <row r="14" spans="1:31" s="7" customFormat="1" ht="45.75" customHeight="1" x14ac:dyDescent="0.25">
      <c r="A14" s="41">
        <v>5</v>
      </c>
      <c r="B14" s="34" t="s">
        <v>52</v>
      </c>
      <c r="C14" s="10" t="s">
        <v>24</v>
      </c>
      <c r="D14" s="29">
        <v>30</v>
      </c>
      <c r="E14" s="21">
        <v>364</v>
      </c>
      <c r="F14" s="21">
        <v>195.6</v>
      </c>
      <c r="G14" s="21"/>
      <c r="H14" s="21">
        <v>195.6</v>
      </c>
      <c r="I14" s="22"/>
      <c r="J14" s="22">
        <f t="shared" si="3"/>
        <v>195.6</v>
      </c>
      <c r="K14" s="22">
        <f t="shared" si="4"/>
        <v>0</v>
      </c>
      <c r="L14" s="22" t="s">
        <v>25</v>
      </c>
      <c r="M14" s="23">
        <f t="shared" si="5"/>
        <v>195.6</v>
      </c>
      <c r="N14" s="6"/>
      <c r="O14" s="24"/>
      <c r="P14" s="25">
        <f t="shared" si="13"/>
        <v>9780000</v>
      </c>
      <c r="Q14" s="20">
        <f t="shared" si="6"/>
        <v>0</v>
      </c>
      <c r="R14" s="24" t="s">
        <v>17</v>
      </c>
      <c r="S14" s="22">
        <f t="shared" si="7"/>
        <v>195.6</v>
      </c>
      <c r="T14" s="24" t="s">
        <v>18</v>
      </c>
      <c r="U14" s="26">
        <v>9500</v>
      </c>
      <c r="V14" s="27">
        <v>1</v>
      </c>
      <c r="W14" s="30">
        <f t="shared" si="8"/>
        <v>1858200</v>
      </c>
      <c r="X14" s="30">
        <f t="shared" si="9"/>
        <v>1956000</v>
      </c>
      <c r="Y14" s="30">
        <f t="shared" si="10"/>
        <v>29340000</v>
      </c>
      <c r="Z14" s="31">
        <f t="shared" si="2"/>
        <v>42934200</v>
      </c>
      <c r="AA14" s="16"/>
      <c r="AB14" s="6"/>
      <c r="AC14" s="6"/>
      <c r="AD14" s="10"/>
      <c r="AE14" s="47">
        <f t="shared" si="12"/>
        <v>0</v>
      </c>
    </row>
    <row r="15" spans="1:31" s="7" customFormat="1" ht="45.75" customHeight="1" x14ac:dyDescent="0.25">
      <c r="A15" s="41">
        <v>6</v>
      </c>
      <c r="B15" s="34" t="s">
        <v>36</v>
      </c>
      <c r="C15" s="10" t="s">
        <v>24</v>
      </c>
      <c r="D15" s="29">
        <v>30</v>
      </c>
      <c r="E15" s="21">
        <v>365</v>
      </c>
      <c r="F15" s="21">
        <v>265.39999999999998</v>
      </c>
      <c r="G15" s="21"/>
      <c r="H15" s="21">
        <v>265.39999999999998</v>
      </c>
      <c r="I15" s="22"/>
      <c r="J15" s="22">
        <f t="shared" si="3"/>
        <v>265.39999999999998</v>
      </c>
      <c r="K15" s="22">
        <f t="shared" si="4"/>
        <v>0</v>
      </c>
      <c r="L15" s="22" t="s">
        <v>25</v>
      </c>
      <c r="M15" s="23">
        <f t="shared" si="5"/>
        <v>265.39999999999998</v>
      </c>
      <c r="N15" s="6"/>
      <c r="O15" s="24"/>
      <c r="P15" s="25">
        <f t="shared" si="13"/>
        <v>13269999.999999998</v>
      </c>
      <c r="Q15" s="20">
        <f t="shared" si="6"/>
        <v>0</v>
      </c>
      <c r="R15" s="24" t="s">
        <v>17</v>
      </c>
      <c r="S15" s="22">
        <f t="shared" si="7"/>
        <v>265.39999999999998</v>
      </c>
      <c r="T15" s="24" t="s">
        <v>18</v>
      </c>
      <c r="U15" s="26">
        <v>9500</v>
      </c>
      <c r="V15" s="27">
        <v>1</v>
      </c>
      <c r="W15" s="30">
        <f t="shared" si="8"/>
        <v>2521300</v>
      </c>
      <c r="X15" s="30">
        <f t="shared" si="9"/>
        <v>2654000</v>
      </c>
      <c r="Y15" s="30">
        <f t="shared" si="10"/>
        <v>39810000</v>
      </c>
      <c r="Z15" s="31">
        <f t="shared" si="2"/>
        <v>58255300</v>
      </c>
      <c r="AA15" s="16"/>
      <c r="AB15" s="6"/>
      <c r="AC15" s="6"/>
      <c r="AD15" s="10"/>
      <c r="AE15" s="47">
        <f t="shared" si="12"/>
        <v>0</v>
      </c>
    </row>
    <row r="16" spans="1:31" s="7" customFormat="1" ht="45.75" customHeight="1" x14ac:dyDescent="0.25">
      <c r="A16" s="41">
        <v>7</v>
      </c>
      <c r="B16" s="33" t="s">
        <v>23</v>
      </c>
      <c r="C16" s="10" t="s">
        <v>24</v>
      </c>
      <c r="D16" s="29">
        <v>30</v>
      </c>
      <c r="E16" s="21">
        <v>313</v>
      </c>
      <c r="F16" s="21">
        <v>231.4</v>
      </c>
      <c r="G16" s="21"/>
      <c r="H16" s="21">
        <v>231.4</v>
      </c>
      <c r="I16" s="22"/>
      <c r="J16" s="22">
        <f t="shared" si="3"/>
        <v>231.4</v>
      </c>
      <c r="K16" s="22">
        <f t="shared" si="4"/>
        <v>0</v>
      </c>
      <c r="L16" s="22" t="s">
        <v>25</v>
      </c>
      <c r="M16" s="23">
        <f t="shared" si="5"/>
        <v>231.4</v>
      </c>
      <c r="N16" s="6"/>
      <c r="O16" s="24"/>
      <c r="P16" s="25">
        <f t="shared" si="13"/>
        <v>11570000</v>
      </c>
      <c r="Q16" s="20">
        <f t="shared" si="6"/>
        <v>0</v>
      </c>
      <c r="R16" s="24" t="s">
        <v>17</v>
      </c>
      <c r="S16" s="22">
        <f t="shared" si="7"/>
        <v>231.4</v>
      </c>
      <c r="T16" s="24" t="s">
        <v>18</v>
      </c>
      <c r="U16" s="26">
        <v>9500</v>
      </c>
      <c r="V16" s="27">
        <v>1</v>
      </c>
      <c r="W16" s="30">
        <f t="shared" si="8"/>
        <v>2198300</v>
      </c>
      <c r="X16" s="30">
        <f t="shared" si="9"/>
        <v>2314000</v>
      </c>
      <c r="Y16" s="30">
        <f t="shared" si="10"/>
        <v>34710000</v>
      </c>
      <c r="Z16" s="31">
        <f t="shared" si="2"/>
        <v>50792300</v>
      </c>
      <c r="AA16" s="15"/>
      <c r="AB16" s="6"/>
      <c r="AC16" s="6"/>
      <c r="AD16" s="10"/>
      <c r="AE16" s="47">
        <f t="shared" si="12"/>
        <v>0</v>
      </c>
    </row>
    <row r="17" spans="1:31" s="7" customFormat="1" ht="45.75" customHeight="1" x14ac:dyDescent="0.25">
      <c r="A17" s="41">
        <v>8</v>
      </c>
      <c r="B17" s="33" t="s">
        <v>37</v>
      </c>
      <c r="C17" s="10" t="s">
        <v>24</v>
      </c>
      <c r="D17" s="29">
        <v>30</v>
      </c>
      <c r="E17" s="21">
        <v>363</v>
      </c>
      <c r="F17" s="36">
        <v>172</v>
      </c>
      <c r="G17" s="21"/>
      <c r="H17" s="36">
        <v>172</v>
      </c>
      <c r="I17" s="22"/>
      <c r="J17" s="22">
        <f t="shared" si="3"/>
        <v>172</v>
      </c>
      <c r="K17" s="22">
        <f t="shared" si="4"/>
        <v>0</v>
      </c>
      <c r="L17" s="22" t="s">
        <v>25</v>
      </c>
      <c r="M17" s="23">
        <f t="shared" si="5"/>
        <v>172</v>
      </c>
      <c r="N17" s="6"/>
      <c r="O17" s="24"/>
      <c r="P17" s="25">
        <f t="shared" si="13"/>
        <v>8600000</v>
      </c>
      <c r="Q17" s="20"/>
      <c r="R17" s="24" t="s">
        <v>17</v>
      </c>
      <c r="S17" s="22">
        <f t="shared" si="7"/>
        <v>172</v>
      </c>
      <c r="T17" s="24" t="s">
        <v>18</v>
      </c>
      <c r="U17" s="26">
        <v>9500</v>
      </c>
      <c r="V17" s="27">
        <v>1</v>
      </c>
      <c r="W17" s="30">
        <f t="shared" si="8"/>
        <v>1634000</v>
      </c>
      <c r="X17" s="30">
        <f t="shared" si="9"/>
        <v>1720000</v>
      </c>
      <c r="Y17" s="30">
        <f t="shared" si="10"/>
        <v>25800000</v>
      </c>
      <c r="Z17" s="31">
        <f t="shared" si="2"/>
        <v>37754000</v>
      </c>
      <c r="AA17" s="15"/>
      <c r="AB17" s="6"/>
      <c r="AC17" s="6"/>
      <c r="AD17" s="10"/>
      <c r="AE17" s="47">
        <f t="shared" si="12"/>
        <v>0</v>
      </c>
    </row>
    <row r="18" spans="1:31" s="7" customFormat="1" ht="45.75" customHeight="1" x14ac:dyDescent="0.25">
      <c r="A18" s="41">
        <v>9</v>
      </c>
      <c r="B18" s="33" t="s">
        <v>30</v>
      </c>
      <c r="C18" s="10" t="s">
        <v>24</v>
      </c>
      <c r="D18" s="29">
        <v>30</v>
      </c>
      <c r="E18" s="21">
        <v>362</v>
      </c>
      <c r="F18" s="36">
        <v>226</v>
      </c>
      <c r="G18" s="21"/>
      <c r="H18" s="36">
        <v>226</v>
      </c>
      <c r="I18" s="22"/>
      <c r="J18" s="22">
        <f t="shared" si="3"/>
        <v>226</v>
      </c>
      <c r="K18" s="22">
        <f t="shared" si="4"/>
        <v>0</v>
      </c>
      <c r="L18" s="22" t="s">
        <v>25</v>
      </c>
      <c r="M18" s="23">
        <f t="shared" si="5"/>
        <v>226</v>
      </c>
      <c r="N18" s="6"/>
      <c r="O18" s="24"/>
      <c r="P18" s="25">
        <f t="shared" si="13"/>
        <v>11300000</v>
      </c>
      <c r="Q18" s="20"/>
      <c r="R18" s="24" t="s">
        <v>17</v>
      </c>
      <c r="S18" s="22">
        <f t="shared" si="7"/>
        <v>226</v>
      </c>
      <c r="T18" s="24" t="s">
        <v>18</v>
      </c>
      <c r="U18" s="26">
        <v>9500</v>
      </c>
      <c r="V18" s="27">
        <v>1</v>
      </c>
      <c r="W18" s="30">
        <f t="shared" si="8"/>
        <v>2147000</v>
      </c>
      <c r="X18" s="30">
        <f t="shared" si="9"/>
        <v>2260000</v>
      </c>
      <c r="Y18" s="30">
        <f t="shared" si="10"/>
        <v>33900000</v>
      </c>
      <c r="Z18" s="31">
        <f t="shared" si="2"/>
        <v>49607000</v>
      </c>
      <c r="AA18" s="15"/>
      <c r="AB18" s="6"/>
      <c r="AC18" s="6"/>
      <c r="AD18" s="10"/>
      <c r="AE18" s="47">
        <f t="shared" si="12"/>
        <v>0</v>
      </c>
    </row>
    <row r="19" spans="1:31" s="7" customFormat="1" ht="45.75" customHeight="1" x14ac:dyDescent="0.25">
      <c r="A19" s="41">
        <v>10</v>
      </c>
      <c r="B19" s="33" t="s">
        <v>31</v>
      </c>
      <c r="C19" s="10" t="s">
        <v>24</v>
      </c>
      <c r="D19" s="29">
        <v>30</v>
      </c>
      <c r="E19" s="21">
        <v>280</v>
      </c>
      <c r="F19" s="21">
        <v>262.89999999999998</v>
      </c>
      <c r="G19" s="21"/>
      <c r="H19" s="21">
        <v>262.89999999999998</v>
      </c>
      <c r="I19" s="22"/>
      <c r="J19" s="22">
        <f t="shared" si="3"/>
        <v>262.89999999999998</v>
      </c>
      <c r="K19" s="22">
        <f t="shared" si="4"/>
        <v>0</v>
      </c>
      <c r="L19" s="22" t="s">
        <v>25</v>
      </c>
      <c r="M19" s="23">
        <v>120</v>
      </c>
      <c r="N19" s="6"/>
      <c r="O19" s="37">
        <f>F19-M19</f>
        <v>142.89999999999998</v>
      </c>
      <c r="P19" s="25">
        <f t="shared" si="13"/>
        <v>6000000</v>
      </c>
      <c r="Q19" s="22">
        <f>25000*O19</f>
        <v>3572499.9999999995</v>
      </c>
      <c r="R19" s="24" t="s">
        <v>17</v>
      </c>
      <c r="S19" s="22">
        <f t="shared" si="7"/>
        <v>262.89999999999998</v>
      </c>
      <c r="T19" s="24" t="s">
        <v>18</v>
      </c>
      <c r="U19" s="26">
        <v>9500</v>
      </c>
      <c r="V19" s="27">
        <v>1</v>
      </c>
      <c r="W19" s="30">
        <f t="shared" si="8"/>
        <v>2497550</v>
      </c>
      <c r="X19" s="30">
        <f>M19*10000</f>
        <v>1200000</v>
      </c>
      <c r="Y19" s="30">
        <f t="shared" si="10"/>
        <v>18000000</v>
      </c>
      <c r="Z19" s="31">
        <f t="shared" si="2"/>
        <v>31270050</v>
      </c>
      <c r="AA19" s="15"/>
      <c r="AB19" s="6"/>
      <c r="AC19" s="6"/>
      <c r="AD19" s="10"/>
      <c r="AE19" s="47">
        <f t="shared" si="12"/>
        <v>7144999.9999999991</v>
      </c>
    </row>
    <row r="20" spans="1:31" s="7" customFormat="1" ht="45.75" customHeight="1" x14ac:dyDescent="0.25">
      <c r="A20" s="59">
        <v>11</v>
      </c>
      <c r="B20" s="62" t="s">
        <v>38</v>
      </c>
      <c r="C20" s="10" t="s">
        <v>24</v>
      </c>
      <c r="D20" s="29">
        <v>30</v>
      </c>
      <c r="E20" s="21">
        <v>251</v>
      </c>
      <c r="F20" s="21">
        <v>276.89999999999998</v>
      </c>
      <c r="G20" s="21"/>
      <c r="H20" s="21">
        <v>276.89999999999998</v>
      </c>
      <c r="I20" s="22"/>
      <c r="J20" s="22">
        <f t="shared" si="3"/>
        <v>276.89999999999998</v>
      </c>
      <c r="K20" s="22">
        <f t="shared" si="4"/>
        <v>0</v>
      </c>
      <c r="L20" s="22" t="s">
        <v>25</v>
      </c>
      <c r="M20" s="23">
        <f t="shared" si="5"/>
        <v>276.89999999999998</v>
      </c>
      <c r="N20" s="9"/>
      <c r="O20" s="24"/>
      <c r="P20" s="25">
        <f t="shared" si="13"/>
        <v>13844999.999999998</v>
      </c>
      <c r="Q20" s="20">
        <f t="shared" si="6"/>
        <v>0</v>
      </c>
      <c r="R20" s="24" t="s">
        <v>17</v>
      </c>
      <c r="S20" s="22">
        <f t="shared" si="7"/>
        <v>276.89999999999998</v>
      </c>
      <c r="T20" s="24" t="s">
        <v>18</v>
      </c>
      <c r="U20" s="26">
        <v>9500</v>
      </c>
      <c r="V20" s="27">
        <v>1</v>
      </c>
      <c r="W20" s="30">
        <f t="shared" si="8"/>
        <v>2630550</v>
      </c>
      <c r="X20" s="30">
        <f t="shared" si="9"/>
        <v>2769000</v>
      </c>
      <c r="Y20" s="30">
        <f t="shared" si="10"/>
        <v>41535000</v>
      </c>
      <c r="Z20" s="31">
        <f t="shared" si="2"/>
        <v>60779550</v>
      </c>
      <c r="AA20" s="15"/>
      <c r="AB20" s="6"/>
      <c r="AC20" s="6"/>
      <c r="AD20" s="10"/>
      <c r="AE20" s="47">
        <f t="shared" si="12"/>
        <v>0</v>
      </c>
    </row>
    <row r="21" spans="1:31" s="7" customFormat="1" ht="45.75" customHeight="1" x14ac:dyDescent="0.25">
      <c r="A21" s="59"/>
      <c r="B21" s="62"/>
      <c r="C21" s="10" t="s">
        <v>24</v>
      </c>
      <c r="D21" s="29">
        <v>30</v>
      </c>
      <c r="E21" s="21">
        <v>309</v>
      </c>
      <c r="F21" s="21">
        <v>77.8</v>
      </c>
      <c r="G21" s="21"/>
      <c r="H21" s="21">
        <v>77.8</v>
      </c>
      <c r="I21" s="22"/>
      <c r="J21" s="22">
        <f t="shared" si="3"/>
        <v>77.8</v>
      </c>
      <c r="K21" s="22">
        <f t="shared" si="4"/>
        <v>0</v>
      </c>
      <c r="L21" s="22" t="s">
        <v>25</v>
      </c>
      <c r="M21" s="23">
        <f t="shared" si="5"/>
        <v>77.8</v>
      </c>
      <c r="N21" s="9"/>
      <c r="O21" s="24"/>
      <c r="P21" s="25">
        <f t="shared" si="13"/>
        <v>3890000</v>
      </c>
      <c r="Q21" s="20">
        <f t="shared" si="6"/>
        <v>0</v>
      </c>
      <c r="R21" s="24" t="s">
        <v>17</v>
      </c>
      <c r="S21" s="22">
        <f t="shared" si="7"/>
        <v>77.8</v>
      </c>
      <c r="T21" s="24" t="s">
        <v>18</v>
      </c>
      <c r="U21" s="26">
        <v>9500</v>
      </c>
      <c r="V21" s="27">
        <v>1</v>
      </c>
      <c r="W21" s="30">
        <f t="shared" si="8"/>
        <v>739100</v>
      </c>
      <c r="X21" s="30">
        <f t="shared" si="9"/>
        <v>778000</v>
      </c>
      <c r="Y21" s="30">
        <f t="shared" si="10"/>
        <v>11670000</v>
      </c>
      <c r="Z21" s="31">
        <f t="shared" si="2"/>
        <v>17077100</v>
      </c>
      <c r="AA21" s="15"/>
      <c r="AB21" s="6"/>
      <c r="AC21" s="6"/>
      <c r="AD21" s="10"/>
      <c r="AE21" s="47">
        <f t="shared" si="12"/>
        <v>0</v>
      </c>
    </row>
    <row r="22" spans="1:31" s="7" customFormat="1" ht="45.75" customHeight="1" x14ac:dyDescent="0.25">
      <c r="A22" s="41">
        <v>12</v>
      </c>
      <c r="B22" s="33" t="s">
        <v>39</v>
      </c>
      <c r="C22" s="10" t="s">
        <v>24</v>
      </c>
      <c r="D22" s="29">
        <v>30</v>
      </c>
      <c r="E22" s="21">
        <v>274</v>
      </c>
      <c r="F22" s="21">
        <v>236.3</v>
      </c>
      <c r="G22" s="21"/>
      <c r="H22" s="21">
        <v>236.3</v>
      </c>
      <c r="I22" s="22"/>
      <c r="J22" s="22">
        <f t="shared" si="3"/>
        <v>236.3</v>
      </c>
      <c r="K22" s="22">
        <f t="shared" si="4"/>
        <v>0</v>
      </c>
      <c r="L22" s="22" t="s">
        <v>25</v>
      </c>
      <c r="M22" s="23">
        <f t="shared" si="5"/>
        <v>236.3</v>
      </c>
      <c r="N22" s="9"/>
      <c r="O22" s="24"/>
      <c r="P22" s="25">
        <f t="shared" si="13"/>
        <v>11815000</v>
      </c>
      <c r="Q22" s="20">
        <f t="shared" si="6"/>
        <v>0</v>
      </c>
      <c r="R22" s="24" t="s">
        <v>17</v>
      </c>
      <c r="S22" s="22">
        <f t="shared" si="7"/>
        <v>236.3</v>
      </c>
      <c r="T22" s="24" t="s">
        <v>18</v>
      </c>
      <c r="U22" s="26">
        <v>9500</v>
      </c>
      <c r="V22" s="27">
        <v>1</v>
      </c>
      <c r="W22" s="30">
        <f t="shared" si="8"/>
        <v>2244850</v>
      </c>
      <c r="X22" s="30">
        <f t="shared" si="9"/>
        <v>2363000</v>
      </c>
      <c r="Y22" s="30">
        <f t="shared" si="10"/>
        <v>35445000</v>
      </c>
      <c r="Z22" s="31">
        <f t="shared" si="2"/>
        <v>51867850</v>
      </c>
      <c r="AA22" s="15"/>
      <c r="AB22" s="6"/>
      <c r="AC22" s="6"/>
      <c r="AD22" s="10"/>
      <c r="AE22" s="47">
        <f t="shared" si="12"/>
        <v>0</v>
      </c>
    </row>
    <row r="23" spans="1:31" s="7" customFormat="1" ht="45.75" customHeight="1" x14ac:dyDescent="0.25">
      <c r="A23" s="41">
        <v>13</v>
      </c>
      <c r="B23" s="33" t="s">
        <v>40</v>
      </c>
      <c r="C23" s="10" t="s">
        <v>24</v>
      </c>
      <c r="D23" s="29">
        <v>30</v>
      </c>
      <c r="E23" s="21">
        <v>406</v>
      </c>
      <c r="F23" s="36">
        <v>115</v>
      </c>
      <c r="G23" s="36">
        <v>55</v>
      </c>
      <c r="H23" s="21">
        <v>60</v>
      </c>
      <c r="I23" s="22"/>
      <c r="J23" s="22">
        <f t="shared" si="3"/>
        <v>60</v>
      </c>
      <c r="K23" s="22"/>
      <c r="L23" s="22" t="s">
        <v>25</v>
      </c>
      <c r="M23" s="23">
        <f>H23</f>
        <v>60</v>
      </c>
      <c r="N23" s="9"/>
      <c r="O23" s="24"/>
      <c r="P23" s="25">
        <f t="shared" si="13"/>
        <v>3000000</v>
      </c>
      <c r="Q23" s="20">
        <f t="shared" si="6"/>
        <v>0</v>
      </c>
      <c r="R23" s="24" t="s">
        <v>17</v>
      </c>
      <c r="S23" s="22">
        <f>M23</f>
        <v>60</v>
      </c>
      <c r="T23" s="24" t="s">
        <v>18</v>
      </c>
      <c r="U23" s="26">
        <v>9500</v>
      </c>
      <c r="V23" s="27">
        <v>1</v>
      </c>
      <c r="W23" s="30">
        <f>S23*U23*V23</f>
        <v>570000</v>
      </c>
      <c r="X23" s="30">
        <f>M23*10000</f>
        <v>600000</v>
      </c>
      <c r="Y23" s="30">
        <f>M23*150000</f>
        <v>9000000</v>
      </c>
      <c r="Z23" s="31">
        <f t="shared" si="2"/>
        <v>13170000</v>
      </c>
      <c r="AA23" s="15"/>
      <c r="AB23" s="6"/>
      <c r="AC23" s="6"/>
      <c r="AD23" s="10"/>
      <c r="AE23" s="47">
        <f t="shared" si="12"/>
        <v>0</v>
      </c>
    </row>
    <row r="24" spans="1:31" s="7" customFormat="1" ht="45.75" customHeight="1" x14ac:dyDescent="0.25">
      <c r="A24" s="41">
        <v>14</v>
      </c>
      <c r="B24" s="33" t="s">
        <v>32</v>
      </c>
      <c r="C24" s="10" t="s">
        <v>24</v>
      </c>
      <c r="D24" s="61">
        <v>30</v>
      </c>
      <c r="E24" s="61">
        <v>366</v>
      </c>
      <c r="F24" s="57">
        <v>410</v>
      </c>
      <c r="G24" s="36"/>
      <c r="H24" s="21">
        <v>108.8</v>
      </c>
      <c r="I24" s="22">
        <v>96.2</v>
      </c>
      <c r="J24" s="22">
        <f t="shared" si="3"/>
        <v>205</v>
      </c>
      <c r="K24" s="64">
        <f>F24-J24-J25</f>
        <v>0</v>
      </c>
      <c r="L24" s="22" t="s">
        <v>25</v>
      </c>
      <c r="M24" s="23">
        <v>205</v>
      </c>
      <c r="N24" s="9"/>
      <c r="O24" s="24"/>
      <c r="P24" s="25">
        <f t="shared" si="13"/>
        <v>10250000</v>
      </c>
      <c r="Q24" s="20"/>
      <c r="R24" s="24" t="s">
        <v>17</v>
      </c>
      <c r="S24" s="22">
        <f>M24</f>
        <v>205</v>
      </c>
      <c r="T24" s="24" t="s">
        <v>29</v>
      </c>
      <c r="U24" s="26">
        <v>9500</v>
      </c>
      <c r="V24" s="27">
        <v>1</v>
      </c>
      <c r="W24" s="30">
        <f>S24*U24*V24</f>
        <v>1947500</v>
      </c>
      <c r="X24" s="30">
        <f>M24*10000</f>
        <v>2050000</v>
      </c>
      <c r="Y24" s="30">
        <f>M24*150000</f>
        <v>30750000</v>
      </c>
      <c r="Z24" s="31">
        <f t="shared" si="2"/>
        <v>44997500</v>
      </c>
      <c r="AA24" s="15"/>
      <c r="AB24" s="6"/>
      <c r="AC24" s="6"/>
      <c r="AD24" s="10"/>
      <c r="AE24" s="47">
        <f t="shared" si="12"/>
        <v>0</v>
      </c>
    </row>
    <row r="25" spans="1:31" s="7" customFormat="1" ht="45.75" customHeight="1" x14ac:dyDescent="0.25">
      <c r="A25" s="59">
        <v>15</v>
      </c>
      <c r="B25" s="58" t="s">
        <v>50</v>
      </c>
      <c r="C25" s="10" t="s">
        <v>24</v>
      </c>
      <c r="D25" s="61"/>
      <c r="E25" s="61"/>
      <c r="F25" s="57"/>
      <c r="G25" s="21"/>
      <c r="H25" s="36">
        <v>205</v>
      </c>
      <c r="I25" s="22"/>
      <c r="J25" s="22">
        <f t="shared" ref="J25" si="14">H25+I25</f>
        <v>205</v>
      </c>
      <c r="K25" s="64"/>
      <c r="L25" s="22" t="s">
        <v>25</v>
      </c>
      <c r="M25" s="23">
        <f t="shared" ref="M25" si="15">J25</f>
        <v>205</v>
      </c>
      <c r="N25" s="9"/>
      <c r="O25" s="24"/>
      <c r="P25" s="25">
        <f t="shared" ref="P25" si="16">M25*50000</f>
        <v>10250000</v>
      </c>
      <c r="Q25" s="20">
        <f t="shared" ref="Q25" si="17">O25*25000</f>
        <v>0</v>
      </c>
      <c r="R25" s="24" t="s">
        <v>17</v>
      </c>
      <c r="S25" s="22">
        <f t="shared" ref="S25" si="18">J25</f>
        <v>205</v>
      </c>
      <c r="T25" s="24" t="s">
        <v>18</v>
      </c>
      <c r="U25" s="26">
        <v>9500</v>
      </c>
      <c r="V25" s="27">
        <v>1</v>
      </c>
      <c r="W25" s="30">
        <f t="shared" ref="W25" si="19">S25*U25*V25</f>
        <v>1947500</v>
      </c>
      <c r="X25" s="30">
        <f>0</f>
        <v>0</v>
      </c>
      <c r="Y25" s="30">
        <f>0</f>
        <v>0</v>
      </c>
      <c r="Z25" s="31">
        <f t="shared" ref="Z25" si="20">Y25+X25+W25+Q25+P25</f>
        <v>12197500</v>
      </c>
      <c r="AA25" s="30"/>
      <c r="AB25" s="24"/>
      <c r="AC25" s="19"/>
      <c r="AD25" s="48"/>
      <c r="AE25" s="47">
        <f t="shared" si="12"/>
        <v>0</v>
      </c>
    </row>
    <row r="26" spans="1:31" s="7" customFormat="1" ht="45.75" customHeight="1" x14ac:dyDescent="0.25">
      <c r="A26" s="59"/>
      <c r="B26" s="58"/>
      <c r="C26" s="10" t="s">
        <v>24</v>
      </c>
      <c r="D26" s="29">
        <v>30</v>
      </c>
      <c r="E26" s="21">
        <v>257</v>
      </c>
      <c r="F26" s="21">
        <v>280.60000000000002</v>
      </c>
      <c r="G26" s="21"/>
      <c r="H26" s="21">
        <v>227.1</v>
      </c>
      <c r="I26" s="22"/>
      <c r="J26" s="22">
        <f t="shared" si="3"/>
        <v>227.1</v>
      </c>
      <c r="K26" s="22">
        <f t="shared" si="4"/>
        <v>53.500000000000028</v>
      </c>
      <c r="L26" s="22" t="s">
        <v>25</v>
      </c>
      <c r="M26" s="23">
        <f t="shared" si="5"/>
        <v>227.1</v>
      </c>
      <c r="N26" s="9"/>
      <c r="O26" s="24"/>
      <c r="P26" s="25">
        <f t="shared" si="13"/>
        <v>11355000</v>
      </c>
      <c r="Q26" s="20">
        <f t="shared" si="6"/>
        <v>0</v>
      </c>
      <c r="R26" s="24" t="s">
        <v>17</v>
      </c>
      <c r="S26" s="22">
        <f t="shared" si="7"/>
        <v>227.1</v>
      </c>
      <c r="T26" s="24" t="s">
        <v>18</v>
      </c>
      <c r="U26" s="26">
        <v>9500</v>
      </c>
      <c r="V26" s="27">
        <v>1</v>
      </c>
      <c r="W26" s="30">
        <f>S26*U26*V26</f>
        <v>2157450</v>
      </c>
      <c r="X26" s="30">
        <f>0</f>
        <v>0</v>
      </c>
      <c r="Y26" s="30">
        <f>0</f>
        <v>0</v>
      </c>
      <c r="Z26" s="31">
        <f t="shared" ref="Z26:Z31" si="21">Y26+X26+W26+Q26+P26</f>
        <v>13512450</v>
      </c>
      <c r="AA26" s="25"/>
      <c r="AB26" s="25"/>
      <c r="AC26" s="15"/>
      <c r="AD26" s="48"/>
      <c r="AE26" s="47">
        <f t="shared" si="12"/>
        <v>0</v>
      </c>
    </row>
    <row r="27" spans="1:31" s="7" customFormat="1" ht="45.75" customHeight="1" x14ac:dyDescent="0.25">
      <c r="A27" s="59"/>
      <c r="B27" s="58"/>
      <c r="C27" s="10" t="s">
        <v>24</v>
      </c>
      <c r="D27" s="29">
        <v>30</v>
      </c>
      <c r="E27" s="21">
        <v>226</v>
      </c>
      <c r="F27" s="21">
        <v>242.2</v>
      </c>
      <c r="G27" s="21"/>
      <c r="H27" s="21">
        <v>242.2</v>
      </c>
      <c r="I27" s="22"/>
      <c r="J27" s="22">
        <f t="shared" si="3"/>
        <v>242.2</v>
      </c>
      <c r="K27" s="22">
        <f t="shared" si="4"/>
        <v>0</v>
      </c>
      <c r="L27" s="22" t="s">
        <v>25</v>
      </c>
      <c r="M27" s="23">
        <f t="shared" si="5"/>
        <v>242.2</v>
      </c>
      <c r="N27" s="9"/>
      <c r="O27" s="24"/>
      <c r="P27" s="25">
        <f t="shared" si="13"/>
        <v>12110000</v>
      </c>
      <c r="Q27" s="20">
        <f t="shared" si="6"/>
        <v>0</v>
      </c>
      <c r="R27" s="24" t="s">
        <v>17</v>
      </c>
      <c r="S27" s="22">
        <f t="shared" si="7"/>
        <v>242.2</v>
      </c>
      <c r="T27" s="24" t="s">
        <v>18</v>
      </c>
      <c r="U27" s="26">
        <v>9500</v>
      </c>
      <c r="V27" s="27">
        <v>1</v>
      </c>
      <c r="W27" s="30">
        <f t="shared" si="8"/>
        <v>2300900</v>
      </c>
      <c r="X27" s="30">
        <f>0</f>
        <v>0</v>
      </c>
      <c r="Y27" s="30">
        <f>0</f>
        <v>0</v>
      </c>
      <c r="Z27" s="31">
        <f t="shared" si="21"/>
        <v>14410900</v>
      </c>
      <c r="AA27" s="25"/>
      <c r="AB27" s="25"/>
      <c r="AC27" s="15"/>
      <c r="AD27" s="48"/>
      <c r="AE27" s="47">
        <f t="shared" si="12"/>
        <v>0</v>
      </c>
    </row>
    <row r="28" spans="1:31" s="7" customFormat="1" ht="45.75" customHeight="1" x14ac:dyDescent="0.25">
      <c r="A28" s="59"/>
      <c r="B28" s="58"/>
      <c r="C28" s="10" t="s">
        <v>24</v>
      </c>
      <c r="D28" s="29">
        <v>30</v>
      </c>
      <c r="E28" s="21">
        <v>227</v>
      </c>
      <c r="F28" s="21">
        <v>343.5</v>
      </c>
      <c r="G28" s="21"/>
      <c r="H28" s="21">
        <v>230.8</v>
      </c>
      <c r="I28" s="22"/>
      <c r="J28" s="22">
        <f t="shared" si="3"/>
        <v>230.8</v>
      </c>
      <c r="K28" s="22">
        <f t="shared" si="4"/>
        <v>112.69999999999999</v>
      </c>
      <c r="L28" s="22" t="s">
        <v>26</v>
      </c>
      <c r="M28" s="23">
        <f t="shared" si="5"/>
        <v>230.8</v>
      </c>
      <c r="N28" s="9"/>
      <c r="O28" s="24"/>
      <c r="P28" s="25">
        <f t="shared" si="13"/>
        <v>11540000</v>
      </c>
      <c r="Q28" s="20">
        <f t="shared" si="6"/>
        <v>0</v>
      </c>
      <c r="R28" s="24" t="s">
        <v>17</v>
      </c>
      <c r="S28" s="22">
        <f t="shared" si="7"/>
        <v>230.8</v>
      </c>
      <c r="T28" s="24" t="s">
        <v>18</v>
      </c>
      <c r="U28" s="26">
        <v>9500</v>
      </c>
      <c r="V28" s="27">
        <v>1</v>
      </c>
      <c r="W28" s="30">
        <f t="shared" si="8"/>
        <v>2192600</v>
      </c>
      <c r="X28" s="30">
        <f>0</f>
        <v>0</v>
      </c>
      <c r="Y28" s="30">
        <f>0</f>
        <v>0</v>
      </c>
      <c r="Z28" s="31">
        <f t="shared" si="21"/>
        <v>13732600</v>
      </c>
      <c r="AA28" s="25"/>
      <c r="AB28" s="25"/>
      <c r="AC28" s="15"/>
      <c r="AD28" s="48"/>
      <c r="AE28" s="47">
        <f t="shared" si="12"/>
        <v>0</v>
      </c>
    </row>
    <row r="29" spans="1:31" s="7" customFormat="1" ht="45.75" customHeight="1" x14ac:dyDescent="0.25">
      <c r="A29" s="59"/>
      <c r="B29" s="58"/>
      <c r="C29" s="10" t="s">
        <v>24</v>
      </c>
      <c r="D29" s="29">
        <v>30</v>
      </c>
      <c r="E29" s="21">
        <v>256</v>
      </c>
      <c r="F29" s="21">
        <v>366.9</v>
      </c>
      <c r="G29" s="21"/>
      <c r="H29" s="21">
        <v>334.3</v>
      </c>
      <c r="I29" s="22">
        <v>32.6</v>
      </c>
      <c r="J29" s="22">
        <f t="shared" si="3"/>
        <v>366.90000000000003</v>
      </c>
      <c r="K29" s="22">
        <f>F29-J29</f>
        <v>0</v>
      </c>
      <c r="L29" s="22" t="s">
        <v>25</v>
      </c>
      <c r="M29" s="23">
        <f t="shared" si="5"/>
        <v>366.90000000000003</v>
      </c>
      <c r="N29" s="9"/>
      <c r="O29" s="24"/>
      <c r="P29" s="25">
        <f t="shared" si="13"/>
        <v>18345000</v>
      </c>
      <c r="Q29" s="20">
        <f t="shared" si="6"/>
        <v>0</v>
      </c>
      <c r="R29" s="24" t="s">
        <v>17</v>
      </c>
      <c r="S29" s="22">
        <f t="shared" si="7"/>
        <v>366.90000000000003</v>
      </c>
      <c r="T29" s="24" t="s">
        <v>18</v>
      </c>
      <c r="U29" s="26">
        <v>9500</v>
      </c>
      <c r="V29" s="27">
        <v>1</v>
      </c>
      <c r="W29" s="30">
        <f t="shared" si="8"/>
        <v>3485550.0000000005</v>
      </c>
      <c r="X29" s="30">
        <f>0</f>
        <v>0</v>
      </c>
      <c r="Y29" s="30">
        <f>0</f>
        <v>0</v>
      </c>
      <c r="Z29" s="31">
        <f t="shared" si="21"/>
        <v>21830550</v>
      </c>
      <c r="AA29" s="30"/>
      <c r="AB29" s="24"/>
      <c r="AC29" s="19"/>
      <c r="AD29" s="48"/>
      <c r="AE29" s="47">
        <f t="shared" si="12"/>
        <v>0</v>
      </c>
    </row>
    <row r="30" spans="1:31" s="7" customFormat="1" ht="45.75" customHeight="1" x14ac:dyDescent="0.25">
      <c r="A30" s="59"/>
      <c r="B30" s="58"/>
      <c r="C30" s="10" t="s">
        <v>24</v>
      </c>
      <c r="D30" s="29">
        <v>30</v>
      </c>
      <c r="E30" s="21">
        <v>228</v>
      </c>
      <c r="F30" s="21">
        <v>322.10000000000002</v>
      </c>
      <c r="G30" s="21"/>
      <c r="H30" s="21">
        <v>20.100000000000001</v>
      </c>
      <c r="I30" s="22"/>
      <c r="J30" s="22">
        <f t="shared" si="3"/>
        <v>20.100000000000001</v>
      </c>
      <c r="K30" s="22">
        <f t="shared" si="4"/>
        <v>302</v>
      </c>
      <c r="L30" s="22" t="s">
        <v>26</v>
      </c>
      <c r="M30" s="23">
        <f t="shared" si="5"/>
        <v>20.100000000000001</v>
      </c>
      <c r="N30" s="9"/>
      <c r="O30" s="24"/>
      <c r="P30" s="25">
        <f t="shared" si="13"/>
        <v>1005000.0000000001</v>
      </c>
      <c r="Q30" s="20">
        <f t="shared" si="6"/>
        <v>0</v>
      </c>
      <c r="R30" s="24" t="s">
        <v>17</v>
      </c>
      <c r="S30" s="22">
        <f t="shared" si="7"/>
        <v>20.100000000000001</v>
      </c>
      <c r="T30" s="24" t="s">
        <v>18</v>
      </c>
      <c r="U30" s="26">
        <v>9500</v>
      </c>
      <c r="V30" s="27">
        <v>1</v>
      </c>
      <c r="W30" s="30">
        <f t="shared" si="8"/>
        <v>190950</v>
      </c>
      <c r="X30" s="30">
        <f>0</f>
        <v>0</v>
      </c>
      <c r="Y30" s="30">
        <f>0</f>
        <v>0</v>
      </c>
      <c r="Z30" s="31">
        <f t="shared" si="21"/>
        <v>1195950</v>
      </c>
      <c r="AA30" s="30"/>
      <c r="AB30" s="24"/>
      <c r="AC30" s="19"/>
      <c r="AD30" s="48"/>
      <c r="AE30" s="47">
        <f t="shared" si="12"/>
        <v>0</v>
      </c>
    </row>
    <row r="31" spans="1:31" s="7" customFormat="1" ht="45.75" customHeight="1" x14ac:dyDescent="0.25">
      <c r="A31" s="59"/>
      <c r="B31" s="58"/>
      <c r="C31" s="10" t="s">
        <v>24</v>
      </c>
      <c r="D31" s="29">
        <v>30</v>
      </c>
      <c r="E31" s="21">
        <v>409</v>
      </c>
      <c r="F31" s="21">
        <v>329.7</v>
      </c>
      <c r="G31" s="21"/>
      <c r="H31" s="21">
        <v>9.3000000000000007</v>
      </c>
      <c r="I31" s="22"/>
      <c r="J31" s="22">
        <f t="shared" si="3"/>
        <v>9.3000000000000007</v>
      </c>
      <c r="K31" s="22">
        <f t="shared" si="4"/>
        <v>320.39999999999998</v>
      </c>
      <c r="L31" s="22" t="s">
        <v>25</v>
      </c>
      <c r="M31" s="23">
        <f t="shared" si="5"/>
        <v>9.3000000000000007</v>
      </c>
      <c r="N31" s="9"/>
      <c r="O31" s="24"/>
      <c r="P31" s="25">
        <f t="shared" si="13"/>
        <v>465000.00000000006</v>
      </c>
      <c r="Q31" s="20">
        <f t="shared" si="6"/>
        <v>0</v>
      </c>
      <c r="R31" s="24" t="s">
        <v>17</v>
      </c>
      <c r="S31" s="22">
        <f t="shared" si="7"/>
        <v>9.3000000000000007</v>
      </c>
      <c r="T31" s="24" t="s">
        <v>18</v>
      </c>
      <c r="U31" s="26">
        <v>9500</v>
      </c>
      <c r="V31" s="27">
        <v>1</v>
      </c>
      <c r="W31" s="30">
        <f t="shared" si="8"/>
        <v>88350</v>
      </c>
      <c r="X31" s="30">
        <f>0</f>
        <v>0</v>
      </c>
      <c r="Y31" s="30">
        <f>0</f>
        <v>0</v>
      </c>
      <c r="Z31" s="31">
        <f t="shared" si="21"/>
        <v>553350</v>
      </c>
      <c r="AA31" s="30"/>
      <c r="AB31" s="24"/>
      <c r="AC31" s="19"/>
      <c r="AD31" s="48"/>
      <c r="AE31" s="47">
        <f t="shared" si="12"/>
        <v>0</v>
      </c>
    </row>
  </sheetData>
  <autoFilter ref="A8:AD31"/>
  <mergeCells count="38">
    <mergeCell ref="A8:B8"/>
    <mergeCell ref="D1:Z1"/>
    <mergeCell ref="D2:Z2"/>
    <mergeCell ref="D3:Z3"/>
    <mergeCell ref="A1:C1"/>
    <mergeCell ref="A2:C2"/>
    <mergeCell ref="K24:K25"/>
    <mergeCell ref="A4:AC4"/>
    <mergeCell ref="A20:A21"/>
    <mergeCell ref="Q6:Q7"/>
    <mergeCell ref="P6:P7"/>
    <mergeCell ref="AC6:AC7"/>
    <mergeCell ref="AA6:AA7"/>
    <mergeCell ref="W6:W7"/>
    <mergeCell ref="K6:K7"/>
    <mergeCell ref="AB6:AB7"/>
    <mergeCell ref="M6:O6"/>
    <mergeCell ref="Z6:Z7"/>
    <mergeCell ref="X6:Y6"/>
    <mergeCell ref="R6:V6"/>
    <mergeCell ref="E6:E7"/>
    <mergeCell ref="D6:D7"/>
    <mergeCell ref="AE6:AE7"/>
    <mergeCell ref="L6:L7"/>
    <mergeCell ref="F24:F25"/>
    <mergeCell ref="B25:B31"/>
    <mergeCell ref="A25:A31"/>
    <mergeCell ref="A6:A7"/>
    <mergeCell ref="E24:E25"/>
    <mergeCell ref="D24:D25"/>
    <mergeCell ref="B20:B21"/>
    <mergeCell ref="B9:B10"/>
    <mergeCell ref="A9:A10"/>
    <mergeCell ref="C6:C7"/>
    <mergeCell ref="B6:B7"/>
    <mergeCell ref="G6:G7"/>
    <mergeCell ref="F6:F7"/>
    <mergeCell ref="H6:J6"/>
  </mergeCells>
  <phoneticPr fontId="4" type="noConversion"/>
  <printOptions horizontalCentered="1"/>
  <pageMargins left="0.118110236220472" right="0.118110236220472" top="0.643700787" bottom="0.15748031496063" header="0.23622047244094499" footer="0.27559055118110198"/>
  <pageSetup paperSize="8" scale="5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8"/>
  <sheetViews>
    <sheetView tabSelected="1" topLeftCell="A4" workbookViewId="0">
      <selection activeCell="D18" sqref="D18"/>
    </sheetView>
  </sheetViews>
  <sheetFormatPr defaultRowHeight="12.5" x14ac:dyDescent="0.25"/>
  <cols>
    <col min="1" max="1" width="32" bestFit="1" customWidth="1"/>
    <col min="2" max="2" width="10.7265625" customWidth="1"/>
    <col min="3" max="3" width="19.7265625" style="43" bestFit="1" customWidth="1"/>
    <col min="4" max="5" width="16.54296875" style="43" bestFit="1" customWidth="1"/>
    <col min="6" max="6" width="11.81640625" bestFit="1" customWidth="1"/>
  </cols>
  <sheetData>
    <row r="7" spans="1:7" x14ac:dyDescent="0.25">
      <c r="B7">
        <f>'Dự thảo PA'!M8</f>
        <v>4378.5000000000009</v>
      </c>
    </row>
    <row r="8" spans="1:7" x14ac:dyDescent="0.25">
      <c r="A8" s="51" t="s">
        <v>59</v>
      </c>
      <c r="B8">
        <f>'Dự thảo PA'!O8</f>
        <v>142.89999999999998</v>
      </c>
      <c r="C8" s="43">
        <v>75000</v>
      </c>
      <c r="D8" s="43">
        <f>B8*C8</f>
        <v>10717499.999999998</v>
      </c>
    </row>
    <row r="9" spans="1:7" x14ac:dyDescent="0.25">
      <c r="A9" s="51" t="s">
        <v>60</v>
      </c>
      <c r="B9">
        <v>1301.4000000000001</v>
      </c>
      <c r="C9" s="43">
        <v>50000</v>
      </c>
      <c r="D9" s="43">
        <f t="shared" ref="D9:D10" si="0">B9*C9</f>
        <v>65070000.000000007</v>
      </c>
    </row>
    <row r="10" spans="1:7" x14ac:dyDescent="0.25">
      <c r="A10" s="51" t="s">
        <v>61</v>
      </c>
      <c r="B10">
        <f>B7-B9</f>
        <v>3077.1000000000008</v>
      </c>
      <c r="C10" s="43">
        <v>210000</v>
      </c>
      <c r="D10" s="43">
        <f t="shared" si="0"/>
        <v>646191000.00000012</v>
      </c>
    </row>
    <row r="11" spans="1:7" x14ac:dyDescent="0.25">
      <c r="A11" s="51" t="s">
        <v>68</v>
      </c>
      <c r="D11" s="43">
        <f>'Dự thảo PA'!W8</f>
        <v>42953300</v>
      </c>
    </row>
    <row r="12" spans="1:7" x14ac:dyDescent="0.25">
      <c r="A12" s="51" t="s">
        <v>62</v>
      </c>
      <c r="B12">
        <f>SUM(B8:B10)</f>
        <v>4521.4000000000015</v>
      </c>
    </row>
    <row r="14" spans="1:7" ht="13" x14ac:dyDescent="0.3">
      <c r="C14" s="52" t="s">
        <v>63</v>
      </c>
      <c r="D14" s="44">
        <f>SUM(D8:D13)</f>
        <v>764931800.00000012</v>
      </c>
      <c r="E14" s="43">
        <f>'Dự thảo PA'!Z8+'Dự thảo PA'!AE8</f>
        <v>764931800</v>
      </c>
      <c r="F14" s="50">
        <f>D14-E14</f>
        <v>0</v>
      </c>
      <c r="G14" s="49"/>
    </row>
    <row r="15" spans="1:7" x14ac:dyDescent="0.25">
      <c r="C15" s="52" t="s">
        <v>64</v>
      </c>
      <c r="D15" s="43">
        <f>(B9+B10)*40000</f>
        <v>175140000.00000003</v>
      </c>
    </row>
    <row r="16" spans="1:7" x14ac:dyDescent="0.25">
      <c r="C16" s="53">
        <v>0.02</v>
      </c>
      <c r="D16" s="43">
        <v>18801436</v>
      </c>
    </row>
    <row r="17" spans="4:5" x14ac:dyDescent="0.25">
      <c r="E17" s="43">
        <f>SUM(D14:D15)</f>
        <v>940071800.00000012</v>
      </c>
    </row>
    <row r="18" spans="4:5" x14ac:dyDescent="0.25">
      <c r="D18" s="54">
        <f>SUM(D14:D16)</f>
        <v>958873236.00000012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Dự thảo PA</vt:lpstr>
      <vt:lpstr>biểu tổng hợp</vt:lpstr>
      <vt:lpstr>'Dự thảo PA'!Print_Area</vt:lpstr>
      <vt:lpstr>'Dự thảo PA'!Print_Titles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STAR</cp:lastModifiedBy>
  <cp:lastPrinted>2023-09-05T03:57:02Z</cp:lastPrinted>
  <dcterms:created xsi:type="dcterms:W3CDTF">2023-06-14T10:26:52Z</dcterms:created>
  <dcterms:modified xsi:type="dcterms:W3CDTF">2023-09-05T09:56:20Z</dcterms:modified>
</cp:coreProperties>
</file>